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oenmaker/Documents/Book Corporate Finance/Final figures/"/>
    </mc:Choice>
  </mc:AlternateContent>
  <xr:revisionPtr revIDLastSave="0" documentId="13_ncr:1_{9FB0A626-44D7-9349-872A-B16DEA1EFD49}" xr6:coauthVersionLast="47" xr6:coauthVersionMax="47" xr10:uidLastSave="{00000000-0000-0000-0000-000000000000}"/>
  <bookViews>
    <workbookView xWindow="8500" yWindow="500" windowWidth="27840" windowHeight="16740" xr2:uid="{BCA10C6E-CF5B-C84F-8F6C-6A4831F17372}"/>
  </bookViews>
  <sheets>
    <sheet name="DCF basic Table 9.1 (2)" sheetId="2" r:id="rId1"/>
    <sheet name="Blad1" sheetId="1" r:id="rId2"/>
  </sheets>
  <externalReferences>
    <externalReference r:id="rId3"/>
    <externalReference r:id="rId4"/>
    <externalReference r:id="rId5"/>
    <externalReference r:id="rId6"/>
  </externalReference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\P" localSheetId="0">#REF!</definedName>
    <definedName name="\P">#REF!</definedName>
    <definedName name="A" localSheetId="0">#REF!</definedName>
    <definedName name="A">#REF!</definedName>
    <definedName name="AcuBudimex">[2]Divisiones!#REF!</definedName>
    <definedName name="AcuConcesiones">[2]Divisiones!#REF!</definedName>
    <definedName name="AcuConstruccionexBudimex">[2]Divisiones!#REF!</definedName>
    <definedName name="AcuConstruccionTotal">[2]Divisiones!#REF!</definedName>
    <definedName name="AcuInmobiliaria">[2]Divisiones!#REF!</definedName>
    <definedName name="AcuServicios">[2]Divisiones!#REF!</definedName>
    <definedName name="AcuSinMIG" localSheetId="0">#REF!</definedName>
    <definedName name="AcuSinMIG">#REF!</definedName>
    <definedName name="_xlnm.Print_Area" localSheetId="0">'DCF basic Table 9.1 (2)'!$A$1:$N$40</definedName>
    <definedName name="Concesiones" localSheetId="0">#REF!</definedName>
    <definedName name="Concesiones">#REF!</definedName>
    <definedName name="_xlnm.Database" localSheetId="0">#REF!</definedName>
    <definedName name="_xlnm.Database">#REF!</definedName>
    <definedName name="Divisiones" localSheetId="0">#REF!</definedName>
    <definedName name="Divisiones">#REF!</definedName>
    <definedName name="Img_ML_8h5e9i3c" hidden="1">"IMG_3"</definedName>
    <definedName name="Inmobiliaria" localSheetId="0">#REF!</definedName>
    <definedName name="Inmobiliaria">#REF!</definedName>
    <definedName name="Inversion" localSheetId="0">#REF!</definedName>
    <definedName name="Inversion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TRACTS_OTHER_COMMODITIES_EQUITIES._FDIC" hidden="1">"c6522"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localSheetId="0" hidden="1">41379.3651388889</definedName>
    <definedName name="IQ_NAMES_REVISION_DATE_" hidden="1">41379.3651388889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QShowHideColumns" hidden="1">"iQShowAnnual"</definedName>
    <definedName name="ML_2b2b8h8h">'[3]ML BS'!#REF!</definedName>
    <definedName name="ML_7n6h3t1t">[4]Renewables!#REF!</definedName>
    <definedName name="ML_8h7g4d4d" localSheetId="0">#REF!</definedName>
    <definedName name="ML_8h7g4d4d">#REF!</definedName>
    <definedName name="_xlnm.Extract" localSheetId="0">#REF!</definedName>
    <definedName name="_xlnm.Extract">#REF!</definedName>
    <definedName name="PYG" localSheetId="0">#REF!</definedName>
    <definedName name="PYG">#REF!</definedName>
    <definedName name="traficomensual" localSheetId="0">#REF!</definedName>
    <definedName name="traficomensual">#REF!</definedName>
    <definedName name="TrimAeropuertos">[2]Infraestructuras!#REF!</definedName>
    <definedName name="TrimAparcamientos">[2]Infraestructuras!#REF!</definedName>
    <definedName name="TrimAusol">[2]Infraestructuras!#REF!</definedName>
    <definedName name="TrimAutema">[2]Infraestructuras!#REF!</definedName>
    <definedName name="TrimAutopistas">[2]Infraestructuras!#REF!</definedName>
    <definedName name="TrimBudimex">[2]Divisiones!#REF!</definedName>
    <definedName name="TrimConcesiones">[2]Divisiones!#REF!</definedName>
    <definedName name="TrimConstruccionexBudimex">[2]Divisiones!#REF!</definedName>
    <definedName name="TrimConstruccionTotal">[2]Divisiones!#REF!</definedName>
    <definedName name="TrimDetalleInmob">[2]Inmobiliaria!#REF!</definedName>
    <definedName name="Trimestral">'[2]P&amp;L'!#REF!</definedName>
    <definedName name="TrimETR407">[2]Infraestructuras!#REF!</definedName>
    <definedName name="TrimInmobiliaria">[2]Divisiones!#REF!</definedName>
    <definedName name="TrimServicios">[2]Divisiones!#REF!</definedName>
    <definedName name="TrimSinMIG" localSheetId="0">#REF!</definedName>
    <definedName name="TrimSinMIG">#REF!</definedName>
    <definedName name="Ventas" localSheetId="0">#REF!</definedName>
    <definedName name="Venta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D5" i="2"/>
  <c r="E5" i="2"/>
  <c r="G5" i="2"/>
  <c r="G12" i="2" s="1"/>
  <c r="H5" i="2"/>
  <c r="I5" i="2" s="1"/>
  <c r="J5" i="2"/>
  <c r="K5" i="2" s="1"/>
  <c r="L5" i="2" s="1"/>
  <c r="M5" i="2" s="1"/>
  <c r="N5" i="2"/>
  <c r="B6" i="2"/>
  <c r="C6" i="2"/>
  <c r="D6" i="2"/>
  <c r="E6" i="2"/>
  <c r="F6" i="2" s="1"/>
  <c r="B7" i="2"/>
  <c r="C7" i="2"/>
  <c r="D7" i="2"/>
  <c r="E7" i="2"/>
  <c r="G7" i="2"/>
  <c r="H7" i="2"/>
  <c r="I7" i="2"/>
  <c r="J7" i="2" s="1"/>
  <c r="K7" i="2" s="1"/>
  <c r="L7" i="2" s="1"/>
  <c r="M7" i="2" s="1"/>
  <c r="N7" i="2" s="1"/>
  <c r="B8" i="2"/>
  <c r="C8" i="2"/>
  <c r="D8" i="2"/>
  <c r="E8" i="2"/>
  <c r="G8" i="2"/>
  <c r="H8" i="2"/>
  <c r="I8" i="2"/>
  <c r="J8" i="2"/>
  <c r="K8" i="2"/>
  <c r="L8" i="2"/>
  <c r="M8" i="2"/>
  <c r="N8" i="2" s="1"/>
  <c r="N9" i="2" s="1"/>
  <c r="B9" i="2"/>
  <c r="C9" i="2"/>
  <c r="D9" i="2"/>
  <c r="E9" i="2"/>
  <c r="G9" i="2"/>
  <c r="G18" i="2" s="1"/>
  <c r="H9" i="2"/>
  <c r="I9" i="2"/>
  <c r="B10" i="2"/>
  <c r="C10" i="2"/>
  <c r="D10" i="2"/>
  <c r="E10" i="2"/>
  <c r="F10" i="2" s="1"/>
  <c r="G10" i="2" s="1"/>
  <c r="F12" i="2"/>
  <c r="B15" i="2"/>
  <c r="B17" i="2" s="1"/>
  <c r="C15" i="2"/>
  <c r="C17" i="2" s="1"/>
  <c r="D15" i="2"/>
  <c r="E15" i="2"/>
  <c r="F16" i="2"/>
  <c r="D17" i="2"/>
  <c r="E17" i="2"/>
  <c r="F18" i="2"/>
  <c r="C19" i="2"/>
  <c r="D19" i="2"/>
  <c r="E19" i="2"/>
  <c r="B20" i="2"/>
  <c r="B35" i="2" s="1"/>
  <c r="C20" i="2"/>
  <c r="C34" i="2" s="1"/>
  <c r="D20" i="2"/>
  <c r="E20" i="2"/>
  <c r="E21" i="2"/>
  <c r="F23" i="2"/>
  <c r="F24" i="2" s="1"/>
  <c r="G23" i="2"/>
  <c r="H23" i="2"/>
  <c r="I23" i="2"/>
  <c r="J23" i="2"/>
  <c r="K23" i="2"/>
  <c r="L23" i="2"/>
  <c r="M23" i="2"/>
  <c r="N23" i="2"/>
  <c r="N24" i="2" s="1"/>
  <c r="G24" i="2"/>
  <c r="H24" i="2"/>
  <c r="I24" i="2"/>
  <c r="J24" i="2"/>
  <c r="K24" i="2"/>
  <c r="L24" i="2"/>
  <c r="M24" i="2"/>
  <c r="F33" i="2"/>
  <c r="F19" i="2" s="1"/>
  <c r="C35" i="2"/>
  <c r="C41" i="2"/>
  <c r="D41" i="2"/>
  <c r="E41" i="2"/>
  <c r="G41" i="2"/>
  <c r="H41" i="2" s="1"/>
  <c r="I41" i="2" s="1"/>
  <c r="J41" i="2" s="1"/>
  <c r="K41" i="2" s="1"/>
  <c r="L41" i="2" s="1"/>
  <c r="M41" i="2" s="1"/>
  <c r="N41" i="2"/>
  <c r="B42" i="2"/>
  <c r="C42" i="2"/>
  <c r="D42" i="2"/>
  <c r="E42" i="2"/>
  <c r="F42" i="2" s="1"/>
  <c r="K42" i="2"/>
  <c r="L42" i="2"/>
  <c r="M42" i="2"/>
  <c r="N42" i="2"/>
  <c r="B43" i="2"/>
  <c r="C43" i="2"/>
  <c r="D43" i="2"/>
  <c r="E43" i="2"/>
  <c r="G43" i="2"/>
  <c r="H43" i="2"/>
  <c r="I43" i="2"/>
  <c r="J43" i="2"/>
  <c r="K43" i="2"/>
  <c r="L43" i="2"/>
  <c r="M43" i="2"/>
  <c r="N43" i="2" s="1"/>
  <c r="B44" i="2"/>
  <c r="C44" i="2"/>
  <c r="D44" i="2"/>
  <c r="E44" i="2"/>
  <c r="G44" i="2"/>
  <c r="H44" i="2"/>
  <c r="I44" i="2"/>
  <c r="J44" i="2" s="1"/>
  <c r="K44" i="2" s="1"/>
  <c r="L44" i="2" s="1"/>
  <c r="M44" i="2"/>
  <c r="N44" i="2"/>
  <c r="N45" i="2" s="1"/>
  <c r="B45" i="2"/>
  <c r="C45" i="2"/>
  <c r="D45" i="2"/>
  <c r="E45" i="2"/>
  <c r="G45" i="2"/>
  <c r="H45" i="2"/>
  <c r="I45" i="2"/>
  <c r="J45" i="2"/>
  <c r="B46" i="2"/>
  <c r="C46" i="2"/>
  <c r="D46" i="2"/>
  <c r="E46" i="2"/>
  <c r="F46" i="2"/>
  <c r="G46" i="2" s="1"/>
  <c r="F48" i="2"/>
  <c r="F52" i="2" s="1"/>
  <c r="B51" i="2"/>
  <c r="C51" i="2"/>
  <c r="C53" i="2" s="1"/>
  <c r="C57" i="2" s="1"/>
  <c r="D51" i="2"/>
  <c r="D53" i="2" s="1"/>
  <c r="E51" i="2"/>
  <c r="E53" i="2" s="1"/>
  <c r="B53" i="2"/>
  <c r="B57" i="2" s="1"/>
  <c r="F54" i="2"/>
  <c r="C55" i="2"/>
  <c r="C56" i="2" s="1"/>
  <c r="D55" i="2"/>
  <c r="E55" i="2"/>
  <c r="B56" i="2"/>
  <c r="D56" i="2"/>
  <c r="E56" i="2"/>
  <c r="F59" i="2"/>
  <c r="G59" i="2"/>
  <c r="H59" i="2"/>
  <c r="I59" i="2"/>
  <c r="I60" i="2" s="1"/>
  <c r="J59" i="2"/>
  <c r="K59" i="2"/>
  <c r="L59" i="2"/>
  <c r="M59" i="2"/>
  <c r="N59" i="2"/>
  <c r="F60" i="2"/>
  <c r="G60" i="2"/>
  <c r="H60" i="2"/>
  <c r="J60" i="2"/>
  <c r="K60" i="2"/>
  <c r="L60" i="2"/>
  <c r="M60" i="2"/>
  <c r="N60" i="2"/>
  <c r="C70" i="2"/>
  <c r="D70" i="2"/>
  <c r="E70" i="2"/>
  <c r="B71" i="2"/>
  <c r="C71" i="2"/>
  <c r="D71" i="2"/>
  <c r="E71" i="2"/>
  <c r="H46" i="2" l="1"/>
  <c r="G69" i="2"/>
  <c r="G55" i="2" s="1"/>
  <c r="F69" i="2"/>
  <c r="F55" i="2" s="1"/>
  <c r="F56" i="2" s="1"/>
  <c r="G48" i="2"/>
  <c r="D34" i="2"/>
  <c r="J9" i="2"/>
  <c r="F70" i="2"/>
  <c r="D35" i="2"/>
  <c r="F49" i="2"/>
  <c r="D21" i="2"/>
  <c r="G16" i="2"/>
  <c r="H12" i="2"/>
  <c r="G13" i="2"/>
  <c r="G33" i="2"/>
  <c r="G19" i="2" s="1"/>
  <c r="G20" i="2" s="1"/>
  <c r="H10" i="2"/>
  <c r="G6" i="2"/>
  <c r="H6" i="2" s="1"/>
  <c r="I6" i="2" s="1"/>
  <c r="J6" i="2" s="1"/>
  <c r="K6" i="2" s="1"/>
  <c r="L6" i="2" s="1"/>
  <c r="M6" i="2" s="1"/>
  <c r="N6" i="2" s="1"/>
  <c r="F13" i="2"/>
  <c r="E57" i="2"/>
  <c r="F20" i="2"/>
  <c r="C21" i="2"/>
  <c r="D57" i="2"/>
  <c r="K45" i="2"/>
  <c r="B21" i="2"/>
  <c r="I10" i="2" l="1"/>
  <c r="H33" i="2"/>
  <c r="H19" i="2" s="1"/>
  <c r="L45" i="2"/>
  <c r="G70" i="2"/>
  <c r="G15" i="2"/>
  <c r="G14" i="2"/>
  <c r="K9" i="2"/>
  <c r="I46" i="2"/>
  <c r="H69" i="2"/>
  <c r="H55" i="2" s="1"/>
  <c r="H16" i="2"/>
  <c r="H13" i="2"/>
  <c r="I12" i="2"/>
  <c r="E34" i="2"/>
  <c r="F34" i="2" s="1"/>
  <c r="G34" i="2" s="1"/>
  <c r="E35" i="2"/>
  <c r="H48" i="2"/>
  <c r="G49" i="2"/>
  <c r="G52" i="2"/>
  <c r="G54" i="2"/>
  <c r="G56" i="2" s="1"/>
  <c r="F14" i="2"/>
  <c r="F15" i="2" s="1"/>
  <c r="F50" i="2"/>
  <c r="F51" i="2"/>
  <c r="H18" i="2"/>
  <c r="F35" i="2" l="1"/>
  <c r="F17" i="2"/>
  <c r="F21" i="2" s="1"/>
  <c r="F25" i="2" s="1"/>
  <c r="J12" i="2"/>
  <c r="I16" i="2"/>
  <c r="I13" i="2"/>
  <c r="I18" i="2"/>
  <c r="G35" i="2"/>
  <c r="G17" i="2"/>
  <c r="G21" i="2" s="1"/>
  <c r="G25" i="2" s="1"/>
  <c r="H14" i="2"/>
  <c r="H15" i="2" s="1"/>
  <c r="M45" i="2"/>
  <c r="G50" i="2"/>
  <c r="G51" i="2"/>
  <c r="J46" i="2"/>
  <c r="H20" i="2"/>
  <c r="H52" i="2"/>
  <c r="I48" i="2"/>
  <c r="H49" i="2"/>
  <c r="H54" i="2"/>
  <c r="H56" i="2" s="1"/>
  <c r="H70" i="2" s="1"/>
  <c r="I33" i="2"/>
  <c r="I19" i="2" s="1"/>
  <c r="J10" i="2"/>
  <c r="F53" i="2"/>
  <c r="F57" i="2" s="1"/>
  <c r="F61" i="2" s="1"/>
  <c r="F71" i="2"/>
  <c r="L9" i="2"/>
  <c r="H34" i="2"/>
  <c r="H17" i="2" l="1"/>
  <c r="H21" i="2" s="1"/>
  <c r="H25" i="2" s="1"/>
  <c r="H35" i="2"/>
  <c r="G53" i="2"/>
  <c r="G57" i="2" s="1"/>
  <c r="G61" i="2" s="1"/>
  <c r="G71" i="2"/>
  <c r="I20" i="2"/>
  <c r="I34" i="2"/>
  <c r="J34" i="2" s="1"/>
  <c r="H50" i="2"/>
  <c r="H51" i="2" s="1"/>
  <c r="I14" i="2"/>
  <c r="I15" i="2" s="1"/>
  <c r="I52" i="2"/>
  <c r="J48" i="2"/>
  <c r="I49" i="2"/>
  <c r="I54" i="2"/>
  <c r="I56" i="2" s="1"/>
  <c r="I70" i="2" s="1"/>
  <c r="M9" i="2"/>
  <c r="K12" i="2"/>
  <c r="J16" i="2"/>
  <c r="J13" i="2"/>
  <c r="J18" i="2"/>
  <c r="J20" i="2" s="1"/>
  <c r="I69" i="2"/>
  <c r="I55" i="2" s="1"/>
  <c r="J33" i="2"/>
  <c r="J19" i="2" s="1"/>
  <c r="K10" i="2"/>
  <c r="K46" i="2"/>
  <c r="I17" i="2" l="1"/>
  <c r="I21" i="2" s="1"/>
  <c r="I25" i="2" s="1"/>
  <c r="I35" i="2"/>
  <c r="H53" i="2"/>
  <c r="H57" i="2" s="1"/>
  <c r="H61" i="2" s="1"/>
  <c r="H71" i="2"/>
  <c r="I50" i="2"/>
  <c r="I51" i="2" s="1"/>
  <c r="J52" i="2"/>
  <c r="J49" i="2"/>
  <c r="K48" i="2"/>
  <c r="J54" i="2"/>
  <c r="K69" i="2"/>
  <c r="L46" i="2"/>
  <c r="J69" i="2"/>
  <c r="J55" i="2" s="1"/>
  <c r="J14" i="2"/>
  <c r="J15" i="2" s="1"/>
  <c r="K33" i="2"/>
  <c r="K19" i="2" s="1"/>
  <c r="L10" i="2"/>
  <c r="L12" i="2"/>
  <c r="K13" i="2"/>
  <c r="K16" i="2"/>
  <c r="K18" i="2"/>
  <c r="K20" i="2" s="1"/>
  <c r="K34" i="2" s="1"/>
  <c r="J17" i="2" l="1"/>
  <c r="J21" i="2" s="1"/>
  <c r="J25" i="2" s="1"/>
  <c r="J35" i="2"/>
  <c r="I71" i="2"/>
  <c r="I53" i="2"/>
  <c r="I57" i="2" s="1"/>
  <c r="I61" i="2" s="1"/>
  <c r="K14" i="2"/>
  <c r="K15" i="2" s="1"/>
  <c r="M46" i="2"/>
  <c r="M12" i="2"/>
  <c r="L13" i="2"/>
  <c r="L16" i="2"/>
  <c r="L18" i="2"/>
  <c r="L20" i="2" s="1"/>
  <c r="L34" i="2" s="1"/>
  <c r="K55" i="2"/>
  <c r="M10" i="2"/>
  <c r="L33" i="2"/>
  <c r="L19" i="2" s="1"/>
  <c r="J56" i="2"/>
  <c r="J70" i="2" s="1"/>
  <c r="L48" i="2"/>
  <c r="K52" i="2"/>
  <c r="K49" i="2"/>
  <c r="K54" i="2"/>
  <c r="K56" i="2" s="1"/>
  <c r="J50" i="2"/>
  <c r="J51" i="2" s="1"/>
  <c r="K17" i="2" l="1"/>
  <c r="K21" i="2" s="1"/>
  <c r="K25" i="2" s="1"/>
  <c r="K35" i="2"/>
  <c r="J71" i="2"/>
  <c r="J53" i="2"/>
  <c r="J57" i="2" s="1"/>
  <c r="J61" i="2" s="1"/>
  <c r="K51" i="2"/>
  <c r="K50" i="2"/>
  <c r="M48" i="2"/>
  <c r="L52" i="2"/>
  <c r="L49" i="2"/>
  <c r="L54" i="2"/>
  <c r="L14" i="2"/>
  <c r="L15" i="2"/>
  <c r="M16" i="2"/>
  <c r="M34" i="2" s="1"/>
  <c r="N12" i="2"/>
  <c r="M13" i="2"/>
  <c r="M18" i="2"/>
  <c r="M20" i="2" s="1"/>
  <c r="K70" i="2"/>
  <c r="M69" i="2"/>
  <c r="N46" i="2"/>
  <c r="L69" i="2"/>
  <c r="L55" i="2" s="1"/>
  <c r="N10" i="2"/>
  <c r="N33" i="2" s="1"/>
  <c r="N19" i="2" s="1"/>
  <c r="M33" i="2"/>
  <c r="M19" i="2" s="1"/>
  <c r="K53" i="2" l="1"/>
  <c r="K57" i="2" s="1"/>
  <c r="K61" i="2" s="1"/>
  <c r="K71" i="2"/>
  <c r="L35" i="2"/>
  <c r="L17" i="2"/>
  <c r="L21" i="2" s="1"/>
  <c r="L25" i="2" s="1"/>
  <c r="M55" i="2"/>
  <c r="L56" i="2"/>
  <c r="L70" i="2" s="1"/>
  <c r="L50" i="2"/>
  <c r="L51" i="2"/>
  <c r="M14" i="2"/>
  <c r="M15" i="2"/>
  <c r="N48" i="2"/>
  <c r="M52" i="2"/>
  <c r="M49" i="2"/>
  <c r="M54" i="2"/>
  <c r="N13" i="2"/>
  <c r="N16" i="2"/>
  <c r="N18" i="2"/>
  <c r="N20" i="2" s="1"/>
  <c r="N34" i="2" s="1"/>
  <c r="M50" i="2" l="1"/>
  <c r="M51" i="2" s="1"/>
  <c r="N49" i="2"/>
  <c r="N52" i="2"/>
  <c r="N54" i="2"/>
  <c r="N56" i="2" s="1"/>
  <c r="N69" i="2"/>
  <c r="N55" i="2" s="1"/>
  <c r="M35" i="2"/>
  <c r="M17" i="2"/>
  <c r="M21" i="2" s="1"/>
  <c r="M25" i="2" s="1"/>
  <c r="N15" i="2"/>
  <c r="N14" i="2"/>
  <c r="L53" i="2"/>
  <c r="L57" i="2" s="1"/>
  <c r="L61" i="2" s="1"/>
  <c r="L71" i="2"/>
  <c r="M56" i="2"/>
  <c r="M70" i="2" s="1"/>
  <c r="N70" i="2" s="1"/>
  <c r="M53" i="2" l="1"/>
  <c r="M57" i="2" s="1"/>
  <c r="M61" i="2" s="1"/>
  <c r="M71" i="2"/>
  <c r="N50" i="2"/>
  <c r="N51" i="2"/>
  <c r="N35" i="2"/>
  <c r="N17" i="2"/>
  <c r="N21" i="2" s="1"/>
  <c r="N22" i="2" s="1"/>
  <c r="N25" i="2" s="1"/>
  <c r="F26" i="2" l="1"/>
  <c r="F28" i="2" s="1"/>
  <c r="F30" i="2" s="1"/>
  <c r="F32" i="2" s="1"/>
  <c r="N53" i="2"/>
  <c r="N57" i="2" s="1"/>
  <c r="N58" i="2" s="1"/>
  <c r="N61" i="2" s="1"/>
  <c r="N71" i="2"/>
  <c r="F62" i="2" l="1"/>
  <c r="F64" i="2" s="1"/>
  <c r="F66" i="2" s="1"/>
  <c r="F68" i="2" s="1"/>
  <c r="N26" i="2"/>
  <c r="N62" i="2" l="1"/>
</calcChain>
</file>

<file path=xl/sharedStrings.xml><?xml version="1.0" encoding="utf-8"?>
<sst xmlns="http://schemas.openxmlformats.org/spreadsheetml/2006/main" count="74" uniqueCount="38">
  <si>
    <t>ROIC</t>
  </si>
  <si>
    <t>Invested Capital</t>
  </si>
  <si>
    <t>Net Working Capital (NWC)</t>
  </si>
  <si>
    <t>Implied upside</t>
  </si>
  <si>
    <t>Current stock price</t>
  </si>
  <si>
    <t>Stock price</t>
  </si>
  <si>
    <t>Number of shares outstanding</t>
  </si>
  <si>
    <t>Equity value</t>
  </si>
  <si>
    <t>Net debt</t>
  </si>
  <si>
    <t>TV/V</t>
  </si>
  <si>
    <t>Present Value</t>
  </si>
  <si>
    <t>Discount Factor</t>
  </si>
  <si>
    <t>period, in years</t>
  </si>
  <si>
    <t>Terminal Value (TV)</t>
  </si>
  <si>
    <t>FCF</t>
  </si>
  <si>
    <t>Gross investment</t>
  </si>
  <si>
    <t>increase in NWC</t>
  </si>
  <si>
    <t>CAPEX</t>
  </si>
  <si>
    <t>Gross CF</t>
  </si>
  <si>
    <t>Depreciation</t>
  </si>
  <si>
    <t>NOPLAT</t>
  </si>
  <si>
    <t>Taxes on EBIT</t>
  </si>
  <si>
    <t>EBIT</t>
  </si>
  <si>
    <t>Sales</t>
  </si>
  <si>
    <t>NWC/sales</t>
  </si>
  <si>
    <t>CAPEX/sales</t>
  </si>
  <si>
    <t>Depreciation/sales</t>
  </si>
  <si>
    <t>Tax rate</t>
  </si>
  <si>
    <t>EBIT margin</t>
  </si>
  <si>
    <t>Sales growth</t>
  </si>
  <si>
    <t>FY 2022</t>
  </si>
  <si>
    <t>FY 2021</t>
  </si>
  <si>
    <t>FY 2020</t>
  </si>
  <si>
    <t>FY2019</t>
  </si>
  <si>
    <t>TV growth</t>
  </si>
  <si>
    <t>WACC</t>
  </si>
  <si>
    <t>Sum of Present Values: Enterprise Value (V)</t>
  </si>
  <si>
    <t>Terminal Value (CV)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</si>
</sst>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1" applyFont="1" applyFill="1"/>
    <xf numFmtId="0" fontId="2" fillId="3" borderId="0" xfId="1" applyFont="1" applyFill="1"/>
    <xf numFmtId="9" fontId="2" fillId="3" borderId="1" xfId="2" applyFont="1" applyFill="1" applyBorder="1" applyAlignment="1">
      <alignment horizontal="center"/>
    </xf>
    <xf numFmtId="0" fontId="3" fillId="3" borderId="1" xfId="1" applyFont="1" applyFill="1" applyBorder="1"/>
    <xf numFmtId="1" fontId="2" fillId="3" borderId="0" xfId="1" applyNumberFormat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3" fillId="3" borderId="0" xfId="1" applyFont="1" applyFill="1"/>
    <xf numFmtId="1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3" borderId="2" xfId="1" applyFont="1" applyFill="1" applyBorder="1"/>
    <xf numFmtId="0" fontId="4" fillId="4" borderId="0" xfId="1" applyFont="1" applyFill="1" applyAlignment="1">
      <alignment horizontal="center"/>
    </xf>
    <xf numFmtId="9" fontId="2" fillId="4" borderId="0" xfId="2" applyFont="1" applyFill="1" applyAlignment="1">
      <alignment horizontal="center"/>
    </xf>
    <xf numFmtId="0" fontId="3" fillId="3" borderId="0" xfId="1" applyFont="1" applyFill="1" applyAlignment="1">
      <alignment horizontal="right"/>
    </xf>
    <xf numFmtId="0" fontId="4" fillId="3" borderId="0" xfId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0" fontId="2" fillId="4" borderId="0" xfId="1" applyFont="1" applyFill="1" applyAlignment="1">
      <alignment horizontal="center"/>
    </xf>
    <xf numFmtId="1" fontId="5" fillId="3" borderId="0" xfId="1" applyNumberFormat="1" applyFont="1" applyFill="1" applyAlignment="1">
      <alignment horizontal="left"/>
    </xf>
    <xf numFmtId="1" fontId="2" fillId="4" borderId="0" xfId="1" applyNumberFormat="1" applyFont="1" applyFill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right"/>
    </xf>
    <xf numFmtId="1" fontId="2" fillId="4" borderId="3" xfId="1" applyNumberFormat="1" applyFont="1" applyFill="1" applyBorder="1" applyAlignment="1">
      <alignment horizontal="center"/>
    </xf>
    <xf numFmtId="165" fontId="2" fillId="4" borderId="0" xfId="1" applyNumberFormat="1" applyFont="1" applyFill="1" applyAlignment="1">
      <alignment horizontal="center"/>
    </xf>
    <xf numFmtId="1" fontId="2" fillId="4" borderId="4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0" fontId="3" fillId="3" borderId="4" xfId="1" applyFont="1" applyFill="1" applyBorder="1"/>
    <xf numFmtId="0" fontId="3" fillId="3" borderId="0" xfId="1" applyFont="1" applyFill="1" applyAlignment="1">
      <alignment horizontal="left" indent="1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9" fontId="2" fillId="5" borderId="0" xfId="2" applyFont="1" applyFill="1" applyAlignment="1">
      <alignment horizontal="center"/>
    </xf>
    <xf numFmtId="9" fontId="2" fillId="3" borderId="0" xfId="2" applyFont="1" applyFill="1" applyAlignment="1">
      <alignment horizontal="center"/>
    </xf>
    <xf numFmtId="9" fontId="2" fillId="5" borderId="5" xfId="2" applyFont="1" applyFill="1" applyBorder="1" applyAlignment="1">
      <alignment horizontal="center"/>
    </xf>
    <xf numFmtId="9" fontId="2" fillId="5" borderId="6" xfId="2" applyFont="1" applyFill="1" applyBorder="1" applyAlignment="1">
      <alignment horizontal="center"/>
    </xf>
    <xf numFmtId="9" fontId="6" fillId="6" borderId="5" xfId="2" applyFont="1" applyFill="1" applyBorder="1" applyAlignment="1">
      <alignment horizontal="center"/>
    </xf>
    <xf numFmtId="9" fontId="6" fillId="6" borderId="0" xfId="2" applyFont="1" applyFill="1" applyAlignment="1">
      <alignment horizontal="center"/>
    </xf>
    <xf numFmtId="14" fontId="3" fillId="4" borderId="1" xfId="1" applyNumberFormat="1" applyFont="1" applyFill="1" applyBorder="1" applyAlignment="1">
      <alignment horizontal="center" wrapText="1"/>
    </xf>
    <xf numFmtId="1" fontId="3" fillId="3" borderId="1" xfId="1" applyNumberFormat="1" applyFont="1" applyFill="1" applyBorder="1" applyAlignment="1">
      <alignment horizontal="center" wrapText="1"/>
    </xf>
    <xf numFmtId="14" fontId="6" fillId="3" borderId="1" xfId="1" applyNumberFormat="1" applyFont="1" applyFill="1" applyBorder="1"/>
    <xf numFmtId="0" fontId="2" fillId="4" borderId="0" xfId="1" applyFont="1" applyFill="1"/>
    <xf numFmtId="9" fontId="2" fillId="5" borderId="7" xfId="2" applyFont="1" applyFill="1" applyBorder="1" applyAlignment="1">
      <alignment horizontal="center"/>
    </xf>
    <xf numFmtId="0" fontId="3" fillId="3" borderId="4" xfId="1" applyFont="1" applyFill="1" applyBorder="1" applyAlignment="1">
      <alignment horizontal="right"/>
    </xf>
    <xf numFmtId="0" fontId="2" fillId="3" borderId="4" xfId="1" applyFont="1" applyFill="1" applyBorder="1"/>
    <xf numFmtId="9" fontId="2" fillId="5" borderId="4" xfId="2" applyFont="1" applyFill="1" applyBorder="1" applyAlignment="1">
      <alignment horizontal="center"/>
    </xf>
    <xf numFmtId="0" fontId="3" fillId="3" borderId="8" xfId="1" applyFont="1" applyFill="1" applyBorder="1"/>
    <xf numFmtId="0" fontId="2" fillId="5" borderId="0" xfId="1" applyFont="1" applyFill="1"/>
    <xf numFmtId="0" fontId="7" fillId="5" borderId="0" xfId="1" applyFont="1" applyFill="1"/>
    <xf numFmtId="0" fontId="3" fillId="5" borderId="0" xfId="1" applyFont="1" applyFill="1"/>
  </cellXfs>
  <cellStyles count="3">
    <cellStyle name="Normal_Listed Airport Groups02052008" xfId="1" xr:uid="{CE0BC4EA-A095-0F4D-9954-896D5DFFBB5F}"/>
    <cellStyle name="Procent 2" xfId="2" xr:uid="{69E0E43A-B39B-2142-A97F-B82E76CA59CC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choenmaker/Documents/Book%20Corporate%20Finance/Final%20figures/Part%203%20-%20Ch8-11/Ch9.xlsx" TargetMode="External"/><Relationship Id="rId1" Type="http://schemas.openxmlformats.org/officeDocument/2006/relationships/externalLinkPath" Target="Part%203%20-%20Ch8-11/Ch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globalsectors/Industrials/Willem/Companies/Ferrovial/Antiguos/FER%20Hist&#243;ri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globalsectors/Industrials/Willem/Companies/ACS/ACSfinExport(1)011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globalsectors/Industrials/Willem/Subsector%20reports/Capital%20Goods%202010/Construction%20&amp;%20eng%20201030/Analyst%20models/Merrill/A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ample 9.1-2 Dividend discount"/>
      <sheetName val="DCF basic Table 9.1"/>
      <sheetName val="Background Adidas"/>
      <sheetName val="Adidas Example 9.3-4"/>
      <sheetName val="Multiples Table 9.3 Example 9.5"/>
      <sheetName val="Fig 9.7  Integ Value profi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"/>
      <sheetName val="P&amp;L"/>
      <sheetName val="Balance"/>
      <sheetName val="Ratios"/>
      <sheetName val="Divisiones"/>
      <sheetName val="Construcción"/>
      <sheetName val="Inmobiliaria"/>
      <sheetName val="Servicios"/>
      <sheetName val="Infraestructuras"/>
      <sheetName val="Autopistas"/>
      <sheetName val="Aeropuertos"/>
      <sheetName val="Aparcamientos"/>
      <sheetName val="ROE"/>
      <sheetName val="Dividendos"/>
      <sheetName val="Inversión"/>
      <sheetName val="PyG Exterior 2002"/>
      <sheetName val="Ventas Exterior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Stats"/>
      <sheetName val="Income Statement"/>
      <sheetName val="VALUATION"/>
      <sheetName val="segment DCFs"/>
      <sheetName val="broker assum"/>
      <sheetName val="Segments"/>
      <sheetName val="ML BS"/>
      <sheetName val="Balance Sheet"/>
      <sheetName val="debt structure"/>
      <sheetName val="ACS AR vs CapIQ"/>
      <sheetName val="Cash Flow"/>
      <sheetName val="Multiples"/>
      <sheetName val="Historical Capitalization"/>
      <sheetName val="Capital Structure Summary"/>
      <sheetName val="Capital Summary Details"/>
      <sheetName val="Ratios"/>
      <sheetName val="Supplemental"/>
      <sheetName val="Pension OP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Qcomments"/>
      <sheetName val="iQ graphs"/>
      <sheetName val="SOTP"/>
      <sheetName val="Model"/>
      <sheetName val="Renewables"/>
      <sheetName val="DCF to eq"/>
      <sheetName val="P&amp;L and CFS"/>
      <sheetName val="Disclaimer"/>
      <sheetName val="iQ_CoreIndustria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FC2D-17A3-FB47-B090-0C338DA0FBE4}">
  <sheetPr>
    <pageSetUpPr autoPageBreaks="0" fitToPage="1"/>
  </sheetPr>
  <dimension ref="A1:N148"/>
  <sheetViews>
    <sheetView tabSelected="1" zoomScale="130" zoomScaleNormal="13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60" sqref="F60"/>
    </sheetView>
  </sheetViews>
  <sheetFormatPr baseColWidth="10" defaultColWidth="11.5" defaultRowHeight="12" x14ac:dyDescent="0.15"/>
  <cols>
    <col min="1" max="1" width="19.6640625" style="2" customWidth="1"/>
    <col min="2" max="5" width="8.33203125" style="2" customWidth="1"/>
    <col min="6" max="14" width="7" style="1" customWidth="1"/>
    <col min="15" max="16" width="18.5" style="1" customWidth="1"/>
    <col min="17" max="256" width="11.5" style="1"/>
    <col min="257" max="257" width="19.6640625" style="1" customWidth="1"/>
    <col min="258" max="261" width="8.33203125" style="1" customWidth="1"/>
    <col min="262" max="270" width="7" style="1" customWidth="1"/>
    <col min="271" max="272" width="18.5" style="1" customWidth="1"/>
    <col min="273" max="512" width="11.5" style="1"/>
    <col min="513" max="513" width="19.6640625" style="1" customWidth="1"/>
    <col min="514" max="517" width="8.33203125" style="1" customWidth="1"/>
    <col min="518" max="526" width="7" style="1" customWidth="1"/>
    <col min="527" max="528" width="18.5" style="1" customWidth="1"/>
    <col min="529" max="768" width="11.5" style="1"/>
    <col min="769" max="769" width="19.6640625" style="1" customWidth="1"/>
    <col min="770" max="773" width="8.33203125" style="1" customWidth="1"/>
    <col min="774" max="782" width="7" style="1" customWidth="1"/>
    <col min="783" max="784" width="18.5" style="1" customWidth="1"/>
    <col min="785" max="1024" width="11.5" style="1"/>
    <col min="1025" max="1025" width="19.6640625" style="1" customWidth="1"/>
    <col min="1026" max="1029" width="8.33203125" style="1" customWidth="1"/>
    <col min="1030" max="1038" width="7" style="1" customWidth="1"/>
    <col min="1039" max="1040" width="18.5" style="1" customWidth="1"/>
    <col min="1041" max="1280" width="11.5" style="1"/>
    <col min="1281" max="1281" width="19.6640625" style="1" customWidth="1"/>
    <col min="1282" max="1285" width="8.33203125" style="1" customWidth="1"/>
    <col min="1286" max="1294" width="7" style="1" customWidth="1"/>
    <col min="1295" max="1296" width="18.5" style="1" customWidth="1"/>
    <col min="1297" max="1536" width="11.5" style="1"/>
    <col min="1537" max="1537" width="19.6640625" style="1" customWidth="1"/>
    <col min="1538" max="1541" width="8.33203125" style="1" customWidth="1"/>
    <col min="1542" max="1550" width="7" style="1" customWidth="1"/>
    <col min="1551" max="1552" width="18.5" style="1" customWidth="1"/>
    <col min="1553" max="1792" width="11.5" style="1"/>
    <col min="1793" max="1793" width="19.6640625" style="1" customWidth="1"/>
    <col min="1794" max="1797" width="8.33203125" style="1" customWidth="1"/>
    <col min="1798" max="1806" width="7" style="1" customWidth="1"/>
    <col min="1807" max="1808" width="18.5" style="1" customWidth="1"/>
    <col min="1809" max="2048" width="11.5" style="1"/>
    <col min="2049" max="2049" width="19.6640625" style="1" customWidth="1"/>
    <col min="2050" max="2053" width="8.33203125" style="1" customWidth="1"/>
    <col min="2054" max="2062" width="7" style="1" customWidth="1"/>
    <col min="2063" max="2064" width="18.5" style="1" customWidth="1"/>
    <col min="2065" max="2304" width="11.5" style="1"/>
    <col min="2305" max="2305" width="19.6640625" style="1" customWidth="1"/>
    <col min="2306" max="2309" width="8.33203125" style="1" customWidth="1"/>
    <col min="2310" max="2318" width="7" style="1" customWidth="1"/>
    <col min="2319" max="2320" width="18.5" style="1" customWidth="1"/>
    <col min="2321" max="2560" width="11.5" style="1"/>
    <col min="2561" max="2561" width="19.6640625" style="1" customWidth="1"/>
    <col min="2562" max="2565" width="8.33203125" style="1" customWidth="1"/>
    <col min="2566" max="2574" width="7" style="1" customWidth="1"/>
    <col min="2575" max="2576" width="18.5" style="1" customWidth="1"/>
    <col min="2577" max="2816" width="11.5" style="1"/>
    <col min="2817" max="2817" width="19.6640625" style="1" customWidth="1"/>
    <col min="2818" max="2821" width="8.33203125" style="1" customWidth="1"/>
    <col min="2822" max="2830" width="7" style="1" customWidth="1"/>
    <col min="2831" max="2832" width="18.5" style="1" customWidth="1"/>
    <col min="2833" max="3072" width="11.5" style="1"/>
    <col min="3073" max="3073" width="19.6640625" style="1" customWidth="1"/>
    <col min="3074" max="3077" width="8.33203125" style="1" customWidth="1"/>
    <col min="3078" max="3086" width="7" style="1" customWidth="1"/>
    <col min="3087" max="3088" width="18.5" style="1" customWidth="1"/>
    <col min="3089" max="3328" width="11.5" style="1"/>
    <col min="3329" max="3329" width="19.6640625" style="1" customWidth="1"/>
    <col min="3330" max="3333" width="8.33203125" style="1" customWidth="1"/>
    <col min="3334" max="3342" width="7" style="1" customWidth="1"/>
    <col min="3343" max="3344" width="18.5" style="1" customWidth="1"/>
    <col min="3345" max="3584" width="11.5" style="1"/>
    <col min="3585" max="3585" width="19.6640625" style="1" customWidth="1"/>
    <col min="3586" max="3589" width="8.33203125" style="1" customWidth="1"/>
    <col min="3590" max="3598" width="7" style="1" customWidth="1"/>
    <col min="3599" max="3600" width="18.5" style="1" customWidth="1"/>
    <col min="3601" max="3840" width="11.5" style="1"/>
    <col min="3841" max="3841" width="19.6640625" style="1" customWidth="1"/>
    <col min="3842" max="3845" width="8.33203125" style="1" customWidth="1"/>
    <col min="3846" max="3854" width="7" style="1" customWidth="1"/>
    <col min="3855" max="3856" width="18.5" style="1" customWidth="1"/>
    <col min="3857" max="4096" width="11.5" style="1"/>
    <col min="4097" max="4097" width="19.6640625" style="1" customWidth="1"/>
    <col min="4098" max="4101" width="8.33203125" style="1" customWidth="1"/>
    <col min="4102" max="4110" width="7" style="1" customWidth="1"/>
    <col min="4111" max="4112" width="18.5" style="1" customWidth="1"/>
    <col min="4113" max="4352" width="11.5" style="1"/>
    <col min="4353" max="4353" width="19.6640625" style="1" customWidth="1"/>
    <col min="4354" max="4357" width="8.33203125" style="1" customWidth="1"/>
    <col min="4358" max="4366" width="7" style="1" customWidth="1"/>
    <col min="4367" max="4368" width="18.5" style="1" customWidth="1"/>
    <col min="4369" max="4608" width="11.5" style="1"/>
    <col min="4609" max="4609" width="19.6640625" style="1" customWidth="1"/>
    <col min="4610" max="4613" width="8.33203125" style="1" customWidth="1"/>
    <col min="4614" max="4622" width="7" style="1" customWidth="1"/>
    <col min="4623" max="4624" width="18.5" style="1" customWidth="1"/>
    <col min="4625" max="4864" width="11.5" style="1"/>
    <col min="4865" max="4865" width="19.6640625" style="1" customWidth="1"/>
    <col min="4866" max="4869" width="8.33203125" style="1" customWidth="1"/>
    <col min="4870" max="4878" width="7" style="1" customWidth="1"/>
    <col min="4879" max="4880" width="18.5" style="1" customWidth="1"/>
    <col min="4881" max="5120" width="11.5" style="1"/>
    <col min="5121" max="5121" width="19.6640625" style="1" customWidth="1"/>
    <col min="5122" max="5125" width="8.33203125" style="1" customWidth="1"/>
    <col min="5126" max="5134" width="7" style="1" customWidth="1"/>
    <col min="5135" max="5136" width="18.5" style="1" customWidth="1"/>
    <col min="5137" max="5376" width="11.5" style="1"/>
    <col min="5377" max="5377" width="19.6640625" style="1" customWidth="1"/>
    <col min="5378" max="5381" width="8.33203125" style="1" customWidth="1"/>
    <col min="5382" max="5390" width="7" style="1" customWidth="1"/>
    <col min="5391" max="5392" width="18.5" style="1" customWidth="1"/>
    <col min="5393" max="5632" width="11.5" style="1"/>
    <col min="5633" max="5633" width="19.6640625" style="1" customWidth="1"/>
    <col min="5634" max="5637" width="8.33203125" style="1" customWidth="1"/>
    <col min="5638" max="5646" width="7" style="1" customWidth="1"/>
    <col min="5647" max="5648" width="18.5" style="1" customWidth="1"/>
    <col min="5649" max="5888" width="11.5" style="1"/>
    <col min="5889" max="5889" width="19.6640625" style="1" customWidth="1"/>
    <col min="5890" max="5893" width="8.33203125" style="1" customWidth="1"/>
    <col min="5894" max="5902" width="7" style="1" customWidth="1"/>
    <col min="5903" max="5904" width="18.5" style="1" customWidth="1"/>
    <col min="5905" max="6144" width="11.5" style="1"/>
    <col min="6145" max="6145" width="19.6640625" style="1" customWidth="1"/>
    <col min="6146" max="6149" width="8.33203125" style="1" customWidth="1"/>
    <col min="6150" max="6158" width="7" style="1" customWidth="1"/>
    <col min="6159" max="6160" width="18.5" style="1" customWidth="1"/>
    <col min="6161" max="6400" width="11.5" style="1"/>
    <col min="6401" max="6401" width="19.6640625" style="1" customWidth="1"/>
    <col min="6402" max="6405" width="8.33203125" style="1" customWidth="1"/>
    <col min="6406" max="6414" width="7" style="1" customWidth="1"/>
    <col min="6415" max="6416" width="18.5" style="1" customWidth="1"/>
    <col min="6417" max="6656" width="11.5" style="1"/>
    <col min="6657" max="6657" width="19.6640625" style="1" customWidth="1"/>
    <col min="6658" max="6661" width="8.33203125" style="1" customWidth="1"/>
    <col min="6662" max="6670" width="7" style="1" customWidth="1"/>
    <col min="6671" max="6672" width="18.5" style="1" customWidth="1"/>
    <col min="6673" max="6912" width="11.5" style="1"/>
    <col min="6913" max="6913" width="19.6640625" style="1" customWidth="1"/>
    <col min="6914" max="6917" width="8.33203125" style="1" customWidth="1"/>
    <col min="6918" max="6926" width="7" style="1" customWidth="1"/>
    <col min="6927" max="6928" width="18.5" style="1" customWidth="1"/>
    <col min="6929" max="7168" width="11.5" style="1"/>
    <col min="7169" max="7169" width="19.6640625" style="1" customWidth="1"/>
    <col min="7170" max="7173" width="8.33203125" style="1" customWidth="1"/>
    <col min="7174" max="7182" width="7" style="1" customWidth="1"/>
    <col min="7183" max="7184" width="18.5" style="1" customWidth="1"/>
    <col min="7185" max="7424" width="11.5" style="1"/>
    <col min="7425" max="7425" width="19.6640625" style="1" customWidth="1"/>
    <col min="7426" max="7429" width="8.33203125" style="1" customWidth="1"/>
    <col min="7430" max="7438" width="7" style="1" customWidth="1"/>
    <col min="7439" max="7440" width="18.5" style="1" customWidth="1"/>
    <col min="7441" max="7680" width="11.5" style="1"/>
    <col min="7681" max="7681" width="19.6640625" style="1" customWidth="1"/>
    <col min="7682" max="7685" width="8.33203125" style="1" customWidth="1"/>
    <col min="7686" max="7694" width="7" style="1" customWidth="1"/>
    <col min="7695" max="7696" width="18.5" style="1" customWidth="1"/>
    <col min="7697" max="7936" width="11.5" style="1"/>
    <col min="7937" max="7937" width="19.6640625" style="1" customWidth="1"/>
    <col min="7938" max="7941" width="8.33203125" style="1" customWidth="1"/>
    <col min="7942" max="7950" width="7" style="1" customWidth="1"/>
    <col min="7951" max="7952" width="18.5" style="1" customWidth="1"/>
    <col min="7953" max="8192" width="11.5" style="1"/>
    <col min="8193" max="8193" width="19.6640625" style="1" customWidth="1"/>
    <col min="8194" max="8197" width="8.33203125" style="1" customWidth="1"/>
    <col min="8198" max="8206" width="7" style="1" customWidth="1"/>
    <col min="8207" max="8208" width="18.5" style="1" customWidth="1"/>
    <col min="8209" max="8448" width="11.5" style="1"/>
    <col min="8449" max="8449" width="19.6640625" style="1" customWidth="1"/>
    <col min="8450" max="8453" width="8.33203125" style="1" customWidth="1"/>
    <col min="8454" max="8462" width="7" style="1" customWidth="1"/>
    <col min="8463" max="8464" width="18.5" style="1" customWidth="1"/>
    <col min="8465" max="8704" width="11.5" style="1"/>
    <col min="8705" max="8705" width="19.6640625" style="1" customWidth="1"/>
    <col min="8706" max="8709" width="8.33203125" style="1" customWidth="1"/>
    <col min="8710" max="8718" width="7" style="1" customWidth="1"/>
    <col min="8719" max="8720" width="18.5" style="1" customWidth="1"/>
    <col min="8721" max="8960" width="11.5" style="1"/>
    <col min="8961" max="8961" width="19.6640625" style="1" customWidth="1"/>
    <col min="8962" max="8965" width="8.33203125" style="1" customWidth="1"/>
    <col min="8966" max="8974" width="7" style="1" customWidth="1"/>
    <col min="8975" max="8976" width="18.5" style="1" customWidth="1"/>
    <col min="8977" max="9216" width="11.5" style="1"/>
    <col min="9217" max="9217" width="19.6640625" style="1" customWidth="1"/>
    <col min="9218" max="9221" width="8.33203125" style="1" customWidth="1"/>
    <col min="9222" max="9230" width="7" style="1" customWidth="1"/>
    <col min="9231" max="9232" width="18.5" style="1" customWidth="1"/>
    <col min="9233" max="9472" width="11.5" style="1"/>
    <col min="9473" max="9473" width="19.6640625" style="1" customWidth="1"/>
    <col min="9474" max="9477" width="8.33203125" style="1" customWidth="1"/>
    <col min="9478" max="9486" width="7" style="1" customWidth="1"/>
    <col min="9487" max="9488" width="18.5" style="1" customWidth="1"/>
    <col min="9489" max="9728" width="11.5" style="1"/>
    <col min="9729" max="9729" width="19.6640625" style="1" customWidth="1"/>
    <col min="9730" max="9733" width="8.33203125" style="1" customWidth="1"/>
    <col min="9734" max="9742" width="7" style="1" customWidth="1"/>
    <col min="9743" max="9744" width="18.5" style="1" customWidth="1"/>
    <col min="9745" max="9984" width="11.5" style="1"/>
    <col min="9985" max="9985" width="19.6640625" style="1" customWidth="1"/>
    <col min="9986" max="9989" width="8.33203125" style="1" customWidth="1"/>
    <col min="9990" max="9998" width="7" style="1" customWidth="1"/>
    <col min="9999" max="10000" width="18.5" style="1" customWidth="1"/>
    <col min="10001" max="10240" width="11.5" style="1"/>
    <col min="10241" max="10241" width="19.6640625" style="1" customWidth="1"/>
    <col min="10242" max="10245" width="8.33203125" style="1" customWidth="1"/>
    <col min="10246" max="10254" width="7" style="1" customWidth="1"/>
    <col min="10255" max="10256" width="18.5" style="1" customWidth="1"/>
    <col min="10257" max="10496" width="11.5" style="1"/>
    <col min="10497" max="10497" width="19.6640625" style="1" customWidth="1"/>
    <col min="10498" max="10501" width="8.33203125" style="1" customWidth="1"/>
    <col min="10502" max="10510" width="7" style="1" customWidth="1"/>
    <col min="10511" max="10512" width="18.5" style="1" customWidth="1"/>
    <col min="10513" max="10752" width="11.5" style="1"/>
    <col min="10753" max="10753" width="19.6640625" style="1" customWidth="1"/>
    <col min="10754" max="10757" width="8.33203125" style="1" customWidth="1"/>
    <col min="10758" max="10766" width="7" style="1" customWidth="1"/>
    <col min="10767" max="10768" width="18.5" style="1" customWidth="1"/>
    <col min="10769" max="11008" width="11.5" style="1"/>
    <col min="11009" max="11009" width="19.6640625" style="1" customWidth="1"/>
    <col min="11010" max="11013" width="8.33203125" style="1" customWidth="1"/>
    <col min="11014" max="11022" width="7" style="1" customWidth="1"/>
    <col min="11023" max="11024" width="18.5" style="1" customWidth="1"/>
    <col min="11025" max="11264" width="11.5" style="1"/>
    <col min="11265" max="11265" width="19.6640625" style="1" customWidth="1"/>
    <col min="11266" max="11269" width="8.33203125" style="1" customWidth="1"/>
    <col min="11270" max="11278" width="7" style="1" customWidth="1"/>
    <col min="11279" max="11280" width="18.5" style="1" customWidth="1"/>
    <col min="11281" max="11520" width="11.5" style="1"/>
    <col min="11521" max="11521" width="19.6640625" style="1" customWidth="1"/>
    <col min="11522" max="11525" width="8.33203125" style="1" customWidth="1"/>
    <col min="11526" max="11534" width="7" style="1" customWidth="1"/>
    <col min="11535" max="11536" width="18.5" style="1" customWidth="1"/>
    <col min="11537" max="11776" width="11.5" style="1"/>
    <col min="11777" max="11777" width="19.6640625" style="1" customWidth="1"/>
    <col min="11778" max="11781" width="8.33203125" style="1" customWidth="1"/>
    <col min="11782" max="11790" width="7" style="1" customWidth="1"/>
    <col min="11791" max="11792" width="18.5" style="1" customWidth="1"/>
    <col min="11793" max="12032" width="11.5" style="1"/>
    <col min="12033" max="12033" width="19.6640625" style="1" customWidth="1"/>
    <col min="12034" max="12037" width="8.33203125" style="1" customWidth="1"/>
    <col min="12038" max="12046" width="7" style="1" customWidth="1"/>
    <col min="12047" max="12048" width="18.5" style="1" customWidth="1"/>
    <col min="12049" max="12288" width="11.5" style="1"/>
    <col min="12289" max="12289" width="19.6640625" style="1" customWidth="1"/>
    <col min="12290" max="12293" width="8.33203125" style="1" customWidth="1"/>
    <col min="12294" max="12302" width="7" style="1" customWidth="1"/>
    <col min="12303" max="12304" width="18.5" style="1" customWidth="1"/>
    <col min="12305" max="12544" width="11.5" style="1"/>
    <col min="12545" max="12545" width="19.6640625" style="1" customWidth="1"/>
    <col min="12546" max="12549" width="8.33203125" style="1" customWidth="1"/>
    <col min="12550" max="12558" width="7" style="1" customWidth="1"/>
    <col min="12559" max="12560" width="18.5" style="1" customWidth="1"/>
    <col min="12561" max="12800" width="11.5" style="1"/>
    <col min="12801" max="12801" width="19.6640625" style="1" customWidth="1"/>
    <col min="12802" max="12805" width="8.33203125" style="1" customWidth="1"/>
    <col min="12806" max="12814" width="7" style="1" customWidth="1"/>
    <col min="12815" max="12816" width="18.5" style="1" customWidth="1"/>
    <col min="12817" max="13056" width="11.5" style="1"/>
    <col min="13057" max="13057" width="19.6640625" style="1" customWidth="1"/>
    <col min="13058" max="13061" width="8.33203125" style="1" customWidth="1"/>
    <col min="13062" max="13070" width="7" style="1" customWidth="1"/>
    <col min="13071" max="13072" width="18.5" style="1" customWidth="1"/>
    <col min="13073" max="13312" width="11.5" style="1"/>
    <col min="13313" max="13313" width="19.6640625" style="1" customWidth="1"/>
    <col min="13314" max="13317" width="8.33203125" style="1" customWidth="1"/>
    <col min="13318" max="13326" width="7" style="1" customWidth="1"/>
    <col min="13327" max="13328" width="18.5" style="1" customWidth="1"/>
    <col min="13329" max="13568" width="11.5" style="1"/>
    <col min="13569" max="13569" width="19.6640625" style="1" customWidth="1"/>
    <col min="13570" max="13573" width="8.33203125" style="1" customWidth="1"/>
    <col min="13574" max="13582" width="7" style="1" customWidth="1"/>
    <col min="13583" max="13584" width="18.5" style="1" customWidth="1"/>
    <col min="13585" max="13824" width="11.5" style="1"/>
    <col min="13825" max="13825" width="19.6640625" style="1" customWidth="1"/>
    <col min="13826" max="13829" width="8.33203125" style="1" customWidth="1"/>
    <col min="13830" max="13838" width="7" style="1" customWidth="1"/>
    <col min="13839" max="13840" width="18.5" style="1" customWidth="1"/>
    <col min="13841" max="14080" width="11.5" style="1"/>
    <col min="14081" max="14081" width="19.6640625" style="1" customWidth="1"/>
    <col min="14082" max="14085" width="8.33203125" style="1" customWidth="1"/>
    <col min="14086" max="14094" width="7" style="1" customWidth="1"/>
    <col min="14095" max="14096" width="18.5" style="1" customWidth="1"/>
    <col min="14097" max="14336" width="11.5" style="1"/>
    <col min="14337" max="14337" width="19.6640625" style="1" customWidth="1"/>
    <col min="14338" max="14341" width="8.33203125" style="1" customWidth="1"/>
    <col min="14342" max="14350" width="7" style="1" customWidth="1"/>
    <col min="14351" max="14352" width="18.5" style="1" customWidth="1"/>
    <col min="14353" max="14592" width="11.5" style="1"/>
    <col min="14593" max="14593" width="19.6640625" style="1" customWidth="1"/>
    <col min="14594" max="14597" width="8.33203125" style="1" customWidth="1"/>
    <col min="14598" max="14606" width="7" style="1" customWidth="1"/>
    <col min="14607" max="14608" width="18.5" style="1" customWidth="1"/>
    <col min="14609" max="14848" width="11.5" style="1"/>
    <col min="14849" max="14849" width="19.6640625" style="1" customWidth="1"/>
    <col min="14850" max="14853" width="8.33203125" style="1" customWidth="1"/>
    <col min="14854" max="14862" width="7" style="1" customWidth="1"/>
    <col min="14863" max="14864" width="18.5" style="1" customWidth="1"/>
    <col min="14865" max="15104" width="11.5" style="1"/>
    <col min="15105" max="15105" width="19.6640625" style="1" customWidth="1"/>
    <col min="15106" max="15109" width="8.33203125" style="1" customWidth="1"/>
    <col min="15110" max="15118" width="7" style="1" customWidth="1"/>
    <col min="15119" max="15120" width="18.5" style="1" customWidth="1"/>
    <col min="15121" max="15360" width="11.5" style="1"/>
    <col min="15361" max="15361" width="19.6640625" style="1" customWidth="1"/>
    <col min="15362" max="15365" width="8.33203125" style="1" customWidth="1"/>
    <col min="15366" max="15374" width="7" style="1" customWidth="1"/>
    <col min="15375" max="15376" width="18.5" style="1" customWidth="1"/>
    <col min="15377" max="15616" width="11.5" style="1"/>
    <col min="15617" max="15617" width="19.6640625" style="1" customWidth="1"/>
    <col min="15618" max="15621" width="8.33203125" style="1" customWidth="1"/>
    <col min="15622" max="15630" width="7" style="1" customWidth="1"/>
    <col min="15631" max="15632" width="18.5" style="1" customWidth="1"/>
    <col min="15633" max="15872" width="11.5" style="1"/>
    <col min="15873" max="15873" width="19.6640625" style="1" customWidth="1"/>
    <col min="15874" max="15877" width="8.33203125" style="1" customWidth="1"/>
    <col min="15878" max="15886" width="7" style="1" customWidth="1"/>
    <col min="15887" max="15888" width="18.5" style="1" customWidth="1"/>
    <col min="15889" max="16128" width="11.5" style="1"/>
    <col min="16129" max="16129" width="19.6640625" style="1" customWidth="1"/>
    <col min="16130" max="16133" width="8.33203125" style="1" customWidth="1"/>
    <col min="16134" max="16142" width="7" style="1" customWidth="1"/>
    <col min="16143" max="16144" width="18.5" style="1" customWidth="1"/>
    <col min="16145" max="16384" width="11.5" style="1"/>
  </cols>
  <sheetData>
    <row r="1" spans="1:14" s="47" customFormat="1" x14ac:dyDescent="0.15">
      <c r="A1" s="49"/>
      <c r="F1" s="48"/>
      <c r="K1" s="48"/>
    </row>
    <row r="2" spans="1:14" s="47" customFormat="1" x14ac:dyDescent="0.15"/>
    <row r="3" spans="1:14" ht="17" customHeight="1" x14ac:dyDescent="0.15">
      <c r="B3" s="46" t="s">
        <v>35</v>
      </c>
      <c r="C3" s="45">
        <v>0.08</v>
      </c>
      <c r="D3" s="44"/>
      <c r="E3" s="43" t="s">
        <v>34</v>
      </c>
      <c r="F3" s="42">
        <v>0.02</v>
      </c>
      <c r="G3" s="41"/>
      <c r="H3" s="41"/>
      <c r="I3" s="41"/>
      <c r="J3" s="41"/>
      <c r="K3" s="41"/>
      <c r="L3" s="41"/>
      <c r="M3" s="41"/>
      <c r="N3" s="41"/>
    </row>
    <row r="4" spans="1:14" ht="37" customHeight="1" x14ac:dyDescent="0.15">
      <c r="A4" s="40">
        <v>44927</v>
      </c>
      <c r="B4" s="39" t="s">
        <v>33</v>
      </c>
      <c r="C4" s="39" t="s">
        <v>32</v>
      </c>
      <c r="D4" s="39" t="s">
        <v>31</v>
      </c>
      <c r="E4" s="39" t="s">
        <v>30</v>
      </c>
      <c r="F4" s="38">
        <v>45291</v>
      </c>
      <c r="G4" s="38">
        <v>45657</v>
      </c>
      <c r="H4" s="38">
        <v>46022</v>
      </c>
      <c r="I4" s="38">
        <v>46387</v>
      </c>
      <c r="J4" s="38">
        <v>46752</v>
      </c>
      <c r="K4" s="38">
        <v>47118</v>
      </c>
      <c r="L4" s="38">
        <v>47483</v>
      </c>
      <c r="M4" s="38">
        <v>47848</v>
      </c>
      <c r="N4" s="38">
        <v>48213</v>
      </c>
    </row>
    <row r="5" spans="1:14" x14ac:dyDescent="0.15">
      <c r="A5" s="7" t="s">
        <v>29</v>
      </c>
      <c r="B5" s="33">
        <v>5.7000000000000002E-2</v>
      </c>
      <c r="C5" s="33">
        <f>C12/B12-1</f>
        <v>0.10861543398042683</v>
      </c>
      <c r="D5" s="33">
        <f>D12/C12-1</f>
        <v>6.3386396526772693E-2</v>
      </c>
      <c r="E5" s="33">
        <f>E12/D12-1</f>
        <v>6.9134458356015172E-2</v>
      </c>
      <c r="F5" s="32">
        <v>0.06</v>
      </c>
      <c r="G5" s="32">
        <f>F5</f>
        <v>0.06</v>
      </c>
      <c r="H5" s="32">
        <f>G5</f>
        <v>0.06</v>
      </c>
      <c r="I5" s="32">
        <f>H5</f>
        <v>0.06</v>
      </c>
      <c r="J5" s="32">
        <f>I5</f>
        <v>0.06</v>
      </c>
      <c r="K5" s="32">
        <f>J5</f>
        <v>0.06</v>
      </c>
      <c r="L5" s="32">
        <f>K5</f>
        <v>0.06</v>
      </c>
      <c r="M5" s="32">
        <f>L5</f>
        <v>0.06</v>
      </c>
      <c r="N5" s="35">
        <f>F3</f>
        <v>0.02</v>
      </c>
    </row>
    <row r="6" spans="1:14" x14ac:dyDescent="0.15">
      <c r="A6" s="7" t="s">
        <v>28</v>
      </c>
      <c r="B6" s="33">
        <f>B13/B$12</f>
        <v>0.11086154339804268</v>
      </c>
      <c r="C6" s="33">
        <f>C13/C$12</f>
        <v>0.11678726483357453</v>
      </c>
      <c r="D6" s="33">
        <f>D13/D$12</f>
        <v>0.12329885683179097</v>
      </c>
      <c r="E6" s="33">
        <f>E13/E$12</f>
        <v>0.11927189409368635</v>
      </c>
      <c r="F6" s="32">
        <f>E6</f>
        <v>0.11927189409368635</v>
      </c>
      <c r="G6" s="32">
        <f>F6</f>
        <v>0.11927189409368635</v>
      </c>
      <c r="H6" s="32">
        <f>G6</f>
        <v>0.11927189409368635</v>
      </c>
      <c r="I6" s="32">
        <f>H6</f>
        <v>0.11927189409368635</v>
      </c>
      <c r="J6" s="32">
        <f>I6</f>
        <v>0.11927189409368635</v>
      </c>
      <c r="K6" s="32">
        <f>J6</f>
        <v>0.11927189409368635</v>
      </c>
      <c r="L6" s="32">
        <f>K6</f>
        <v>0.11927189409368635</v>
      </c>
      <c r="M6" s="32">
        <f>L6</f>
        <v>0.11927189409368635</v>
      </c>
      <c r="N6" s="34">
        <f>M6</f>
        <v>0.11927189409368635</v>
      </c>
    </row>
    <row r="7" spans="1:14" x14ac:dyDescent="0.15">
      <c r="A7" s="7" t="s">
        <v>27</v>
      </c>
      <c r="B7" s="33">
        <f>B14/B$13</f>
        <v>0.19971056439942114</v>
      </c>
      <c r="C7" s="33">
        <f>C14/C$13</f>
        <v>0.21313506815365552</v>
      </c>
      <c r="D7" s="33">
        <f>D14/D$13</f>
        <v>0.30463576158940397</v>
      </c>
      <c r="E7" s="33">
        <f>E14/E$13</f>
        <v>0.28708644610458911</v>
      </c>
      <c r="F7" s="32">
        <v>0.28000000000000003</v>
      </c>
      <c r="G7" s="32">
        <f>F7</f>
        <v>0.28000000000000003</v>
      </c>
      <c r="H7" s="32">
        <f>G7</f>
        <v>0.28000000000000003</v>
      </c>
      <c r="I7" s="32">
        <f>H7</f>
        <v>0.28000000000000003</v>
      </c>
      <c r="J7" s="32">
        <f>I7</f>
        <v>0.28000000000000003</v>
      </c>
      <c r="K7" s="32">
        <f>J7</f>
        <v>0.28000000000000003</v>
      </c>
      <c r="L7" s="32">
        <f>K7</f>
        <v>0.28000000000000003</v>
      </c>
      <c r="M7" s="32">
        <f>L7</f>
        <v>0.28000000000000003</v>
      </c>
      <c r="N7" s="32">
        <f>M7</f>
        <v>0.28000000000000003</v>
      </c>
    </row>
    <row r="8" spans="1:14" x14ac:dyDescent="0.15">
      <c r="A8" s="7" t="s">
        <v>26</v>
      </c>
      <c r="B8" s="33">
        <f>B16/B$12</f>
        <v>5.7917535697096102E-2</v>
      </c>
      <c r="C8" s="33">
        <f>C16/C$12</f>
        <v>5.4558610709117224E-2</v>
      </c>
      <c r="D8" s="33">
        <f>D16/D$12</f>
        <v>4.790419161676647E-2</v>
      </c>
      <c r="E8" s="33">
        <f>E16/E$12</f>
        <v>5.155295315682281E-2</v>
      </c>
      <c r="F8" s="32">
        <v>0.05</v>
      </c>
      <c r="G8" s="32">
        <f>F8</f>
        <v>0.05</v>
      </c>
      <c r="H8" s="32">
        <f>G8</f>
        <v>0.05</v>
      </c>
      <c r="I8" s="32">
        <f>H8</f>
        <v>0.05</v>
      </c>
      <c r="J8" s="32">
        <f>I8</f>
        <v>0.05</v>
      </c>
      <c r="K8" s="32">
        <f>J8</f>
        <v>0.05</v>
      </c>
      <c r="L8" s="32">
        <f>K8</f>
        <v>0.05</v>
      </c>
      <c r="M8" s="32">
        <f>L8</f>
        <v>0.05</v>
      </c>
      <c r="N8" s="35">
        <f>M8</f>
        <v>0.05</v>
      </c>
    </row>
    <row r="9" spans="1:14" x14ac:dyDescent="0.15">
      <c r="A9" s="7" t="s">
        <v>25</v>
      </c>
      <c r="B9" s="33">
        <f>B18/B$12</f>
        <v>6.401411840205358E-2</v>
      </c>
      <c r="C9" s="33">
        <f>C18/C$12</f>
        <v>6.2228654124457307E-2</v>
      </c>
      <c r="D9" s="33">
        <f>D18/D$12</f>
        <v>6.2329885683179098E-2</v>
      </c>
      <c r="E9" s="33">
        <f>E18/E$12</f>
        <v>6.008146639511202E-2</v>
      </c>
      <c r="F9" s="32">
        <v>0.06</v>
      </c>
      <c r="G9" s="32">
        <f>F9</f>
        <v>0.06</v>
      </c>
      <c r="H9" s="32">
        <f>G9</f>
        <v>0.06</v>
      </c>
      <c r="I9" s="32">
        <f>H9</f>
        <v>0.06</v>
      </c>
      <c r="J9" s="32">
        <f>I9</f>
        <v>0.06</v>
      </c>
      <c r="K9" s="32">
        <f>J9</f>
        <v>0.06</v>
      </c>
      <c r="L9" s="32">
        <f>K9</f>
        <v>0.06</v>
      </c>
      <c r="M9" s="32">
        <f>L9</f>
        <v>0.06</v>
      </c>
      <c r="N9" s="34">
        <f>N8</f>
        <v>0.05</v>
      </c>
    </row>
    <row r="10" spans="1:14" x14ac:dyDescent="0.15">
      <c r="A10" s="7" t="s">
        <v>24</v>
      </c>
      <c r="B10" s="33">
        <f>B33/B$12</f>
        <v>9.0806995026472007E-2</v>
      </c>
      <c r="C10" s="33">
        <f>C33/C$12</f>
        <v>8.6685962373371922E-2</v>
      </c>
      <c r="D10" s="33">
        <f>D33/D$12</f>
        <v>8.5873707131192162E-2</v>
      </c>
      <c r="E10" s="33">
        <f>E33/E$12</f>
        <v>8.3884928716904283E-2</v>
      </c>
      <c r="F10" s="32">
        <f>E10</f>
        <v>8.3884928716904283E-2</v>
      </c>
      <c r="G10" s="32">
        <f>F10</f>
        <v>8.3884928716904283E-2</v>
      </c>
      <c r="H10" s="32">
        <f>G10</f>
        <v>8.3884928716904283E-2</v>
      </c>
      <c r="I10" s="32">
        <f>H10</f>
        <v>8.3884928716904283E-2</v>
      </c>
      <c r="J10" s="32">
        <f>I10</f>
        <v>8.3884928716904283E-2</v>
      </c>
      <c r="K10" s="32">
        <f>J10</f>
        <v>8.3884928716904283E-2</v>
      </c>
      <c r="L10" s="32">
        <f>K10</f>
        <v>8.3884928716904283E-2</v>
      </c>
      <c r="M10" s="32">
        <f>L10</f>
        <v>8.3884928716904283E-2</v>
      </c>
      <c r="N10" s="32">
        <f>M10</f>
        <v>8.3884928716904283E-2</v>
      </c>
    </row>
    <row r="11" spans="1:14" x14ac:dyDescent="0.15">
      <c r="A11" s="7"/>
      <c r="B11" s="31"/>
      <c r="C11" s="31"/>
      <c r="D11" s="31"/>
      <c r="E11" s="31"/>
      <c r="F11" s="30"/>
      <c r="G11" s="30"/>
      <c r="H11" s="30"/>
      <c r="I11" s="30"/>
      <c r="J11" s="30"/>
      <c r="K11" s="30"/>
      <c r="L11" s="30"/>
      <c r="M11" s="30"/>
      <c r="N11" s="30"/>
    </row>
    <row r="12" spans="1:14" x14ac:dyDescent="0.15">
      <c r="A12" s="7" t="s">
        <v>23</v>
      </c>
      <c r="B12" s="5">
        <v>6233</v>
      </c>
      <c r="C12" s="5">
        <v>6910</v>
      </c>
      <c r="D12" s="5">
        <v>7348</v>
      </c>
      <c r="E12" s="5">
        <v>7856</v>
      </c>
      <c r="F12" s="19">
        <f>E12*(1+F5)</f>
        <v>8327.36</v>
      </c>
      <c r="G12" s="19">
        <f>F12*(1+G5)</f>
        <v>8827.0016000000014</v>
      </c>
      <c r="H12" s="19">
        <f>G12*(1+H5)</f>
        <v>9356.621696000002</v>
      </c>
      <c r="I12" s="19">
        <f>H12*(1+I5)</f>
        <v>9918.0189977600021</v>
      </c>
      <c r="J12" s="19">
        <f>I12*(1+J5)</f>
        <v>10513.100137625603</v>
      </c>
      <c r="K12" s="19">
        <f>J12*(1+K5)</f>
        <v>11143.88614588314</v>
      </c>
      <c r="L12" s="19">
        <f>K12*(1+L5)</f>
        <v>11812.519314636129</v>
      </c>
      <c r="M12" s="19">
        <f>L12*(1+M5)</f>
        <v>12521.270473514298</v>
      </c>
      <c r="N12" s="19">
        <f>M12*(1+N5)</f>
        <v>12771.695882984584</v>
      </c>
    </row>
    <row r="13" spans="1:14" x14ac:dyDescent="0.15">
      <c r="A13" s="7" t="s">
        <v>22</v>
      </c>
      <c r="B13" s="5">
        <v>691</v>
      </c>
      <c r="C13" s="5">
        <v>807</v>
      </c>
      <c r="D13" s="5">
        <v>906</v>
      </c>
      <c r="E13" s="5">
        <v>937</v>
      </c>
      <c r="F13" s="19">
        <f>F12*F6</f>
        <v>993.22</v>
      </c>
      <c r="G13" s="19">
        <f>G12*G6</f>
        <v>1052.8132000000001</v>
      </c>
      <c r="H13" s="19">
        <f>H12*H6</f>
        <v>1115.9819920000002</v>
      </c>
      <c r="I13" s="19">
        <f>I12*I6</f>
        <v>1182.9409115200003</v>
      </c>
      <c r="J13" s="19">
        <f>J12*J6</f>
        <v>1253.9173662112003</v>
      </c>
      <c r="K13" s="19">
        <f>K12*K6</f>
        <v>1329.1524081838725</v>
      </c>
      <c r="L13" s="19">
        <f>L12*L6</f>
        <v>1408.9015526749049</v>
      </c>
      <c r="M13" s="19">
        <f>M12*M6</f>
        <v>1493.4356458353993</v>
      </c>
      <c r="N13" s="19">
        <f>N12*N6</f>
        <v>1523.3043587521074</v>
      </c>
    </row>
    <row r="14" spans="1:14" x14ac:dyDescent="0.15">
      <c r="A14" s="7" t="s">
        <v>21</v>
      </c>
      <c r="B14" s="29">
        <v>138</v>
      </c>
      <c r="C14" s="29">
        <v>172</v>
      </c>
      <c r="D14" s="29">
        <v>276</v>
      </c>
      <c r="E14" s="29">
        <v>269</v>
      </c>
      <c r="F14" s="28">
        <f>F13*F7</f>
        <v>278.10160000000002</v>
      </c>
      <c r="G14" s="28">
        <f>G13*G7</f>
        <v>294.78769600000004</v>
      </c>
      <c r="H14" s="28">
        <f>H13*H7</f>
        <v>312.47495776000011</v>
      </c>
      <c r="I14" s="28">
        <f>I13*I7</f>
        <v>331.22345522560011</v>
      </c>
      <c r="J14" s="28">
        <f>J13*J7</f>
        <v>351.09686253913611</v>
      </c>
      <c r="K14" s="28">
        <f>K13*K7</f>
        <v>372.16267429148434</v>
      </c>
      <c r="L14" s="28">
        <f>L13*L7</f>
        <v>394.49243474897344</v>
      </c>
      <c r="M14" s="28">
        <f>M13*M7</f>
        <v>418.16198083391185</v>
      </c>
      <c r="N14" s="28">
        <f>N13*N7</f>
        <v>426.5252204505901</v>
      </c>
    </row>
    <row r="15" spans="1:14" x14ac:dyDescent="0.15">
      <c r="A15" s="26" t="s">
        <v>20</v>
      </c>
      <c r="B15" s="25">
        <f>B13-B14</f>
        <v>553</v>
      </c>
      <c r="C15" s="25">
        <f>C13-C14</f>
        <v>635</v>
      </c>
      <c r="D15" s="25">
        <f>D13-D14</f>
        <v>630</v>
      </c>
      <c r="E15" s="25">
        <f>E13-E14</f>
        <v>668</v>
      </c>
      <c r="F15" s="25">
        <f>F13-F14</f>
        <v>715.11840000000007</v>
      </c>
      <c r="G15" s="25">
        <f>G13-G14</f>
        <v>758.02550399999996</v>
      </c>
      <c r="H15" s="25">
        <f>H13-H14</f>
        <v>803.50703424000017</v>
      </c>
      <c r="I15" s="25">
        <f>I13-I14</f>
        <v>851.71745629440022</v>
      </c>
      <c r="J15" s="25">
        <f>J13-J14</f>
        <v>902.82050367206421</v>
      </c>
      <c r="K15" s="25">
        <f>K13-K14</f>
        <v>956.98973389238813</v>
      </c>
      <c r="L15" s="25">
        <f>L13-L14</f>
        <v>1014.4091179259315</v>
      </c>
      <c r="M15" s="25">
        <f>M13-M14</f>
        <v>1075.2736650014874</v>
      </c>
      <c r="N15" s="25">
        <f>N13-N14</f>
        <v>1096.7791383015174</v>
      </c>
    </row>
    <row r="16" spans="1:14" x14ac:dyDescent="0.15">
      <c r="A16" s="7" t="s">
        <v>19</v>
      </c>
      <c r="B16" s="5">
        <v>361</v>
      </c>
      <c r="C16" s="5">
        <v>377</v>
      </c>
      <c r="D16" s="5">
        <v>352</v>
      </c>
      <c r="E16" s="5">
        <v>405</v>
      </c>
      <c r="F16" s="19">
        <f>F12*F8</f>
        <v>416.36800000000005</v>
      </c>
      <c r="G16" s="19">
        <f>G12*G8</f>
        <v>441.3500800000001</v>
      </c>
      <c r="H16" s="19">
        <f>H12*H8</f>
        <v>467.8310848000001</v>
      </c>
      <c r="I16" s="19">
        <f>I12*I8</f>
        <v>495.90094988800013</v>
      </c>
      <c r="J16" s="19">
        <f>J12*J8</f>
        <v>525.6550068812802</v>
      </c>
      <c r="K16" s="19">
        <f>K12*K8</f>
        <v>557.19430729415706</v>
      </c>
      <c r="L16" s="19">
        <f>L12*L8</f>
        <v>590.62596573180645</v>
      </c>
      <c r="M16" s="19">
        <f>M12*M8</f>
        <v>626.06352367571492</v>
      </c>
      <c r="N16" s="19">
        <f>N12*N8</f>
        <v>638.58479414922931</v>
      </c>
    </row>
    <row r="17" spans="1:14" x14ac:dyDescent="0.15">
      <c r="A17" s="7" t="s">
        <v>18</v>
      </c>
      <c r="B17" s="5">
        <f>B15+B16</f>
        <v>914</v>
      </c>
      <c r="C17" s="5">
        <f>C15+C16</f>
        <v>1012</v>
      </c>
      <c r="D17" s="5">
        <f>D15+D16</f>
        <v>982</v>
      </c>
      <c r="E17" s="5">
        <f>E15+E16</f>
        <v>1073</v>
      </c>
      <c r="F17" s="5">
        <f>F15+F16</f>
        <v>1131.4864000000002</v>
      </c>
      <c r="G17" s="5">
        <f>G15+G16</f>
        <v>1199.3755840000001</v>
      </c>
      <c r="H17" s="5">
        <f>H15+H16</f>
        <v>1271.3381190400003</v>
      </c>
      <c r="I17" s="5">
        <f>I15+I16</f>
        <v>1347.6184061824003</v>
      </c>
      <c r="J17" s="5">
        <f>J15+J16</f>
        <v>1428.4755105533445</v>
      </c>
      <c r="K17" s="5">
        <f>K15+K16</f>
        <v>1514.1840411865451</v>
      </c>
      <c r="L17" s="5">
        <f>L15+L16</f>
        <v>1605.0350836577379</v>
      </c>
      <c r="M17" s="5">
        <f>M15+M16</f>
        <v>1701.3371886772024</v>
      </c>
      <c r="N17" s="5">
        <f>N15+N16</f>
        <v>1735.3639324507467</v>
      </c>
    </row>
    <row r="18" spans="1:14" x14ac:dyDescent="0.15">
      <c r="A18" s="27" t="s">
        <v>17</v>
      </c>
      <c r="B18" s="5">
        <v>399</v>
      </c>
      <c r="C18" s="5">
        <v>430</v>
      </c>
      <c r="D18" s="5">
        <v>458</v>
      </c>
      <c r="E18" s="5">
        <v>472</v>
      </c>
      <c r="F18" s="19">
        <f>F9*F12</f>
        <v>499.64160000000004</v>
      </c>
      <c r="G18" s="19">
        <f>G9*G12</f>
        <v>529.6200960000001</v>
      </c>
      <c r="H18" s="19">
        <f>H9*H12</f>
        <v>561.39730176000012</v>
      </c>
      <c r="I18" s="19">
        <f>I9*I12</f>
        <v>595.08113986560011</v>
      </c>
      <c r="J18" s="19">
        <f>J9*J12</f>
        <v>630.78600825753608</v>
      </c>
      <c r="K18" s="19">
        <f>K9*K12</f>
        <v>668.63316875298835</v>
      </c>
      <c r="L18" s="19">
        <f>L9*L12</f>
        <v>708.75115887816776</v>
      </c>
      <c r="M18" s="19">
        <f>M9*M12</f>
        <v>751.27622841085781</v>
      </c>
      <c r="N18" s="19">
        <f>N9*N12</f>
        <v>638.58479414922931</v>
      </c>
    </row>
    <row r="19" spans="1:14" x14ac:dyDescent="0.15">
      <c r="A19" s="27" t="s">
        <v>16</v>
      </c>
      <c r="B19" s="5">
        <v>37</v>
      </c>
      <c r="C19" s="19">
        <f>C33-B33</f>
        <v>33</v>
      </c>
      <c r="D19" s="19">
        <f>D33-C33</f>
        <v>32</v>
      </c>
      <c r="E19" s="19">
        <f>E33-D33</f>
        <v>28</v>
      </c>
      <c r="F19" s="19">
        <f>F33-E33</f>
        <v>39.540000000000077</v>
      </c>
      <c r="G19" s="19">
        <f>G33-F33</f>
        <v>41.912400000000048</v>
      </c>
      <c r="H19" s="19">
        <f>H33-G33</f>
        <v>44.427144000000112</v>
      </c>
      <c r="I19" s="19">
        <f>I33-H33</f>
        <v>47.092772640000021</v>
      </c>
      <c r="J19" s="19">
        <f>J33-I33</f>
        <v>49.918338998400031</v>
      </c>
      <c r="K19" s="19">
        <f>K33-J33</f>
        <v>52.913439338304102</v>
      </c>
      <c r="L19" s="19">
        <f>L33-K33</f>
        <v>56.08824569860235</v>
      </c>
      <c r="M19" s="19">
        <f>M33-L33</f>
        <v>59.453540440518509</v>
      </c>
      <c r="N19" s="19">
        <f>N33-M33</f>
        <v>21.00691762231645</v>
      </c>
    </row>
    <row r="20" spans="1:14" x14ac:dyDescent="0.15">
      <c r="A20" s="7" t="s">
        <v>15</v>
      </c>
      <c r="B20" s="5">
        <f>B18+B19</f>
        <v>436</v>
      </c>
      <c r="C20" s="5">
        <f>C18+C19</f>
        <v>463</v>
      </c>
      <c r="D20" s="5">
        <f>D18+D19</f>
        <v>490</v>
      </c>
      <c r="E20" s="5">
        <f>E18+E19</f>
        <v>500</v>
      </c>
      <c r="F20" s="5">
        <f>F18+F19</f>
        <v>539.18160000000012</v>
      </c>
      <c r="G20" s="5">
        <f>G18+G19</f>
        <v>571.53249600000015</v>
      </c>
      <c r="H20" s="5">
        <f>H18+H19</f>
        <v>605.82444576000023</v>
      </c>
      <c r="I20" s="5">
        <f>I18+I19</f>
        <v>642.17391250560013</v>
      </c>
      <c r="J20" s="5">
        <f>J18+J19</f>
        <v>680.70434725593611</v>
      </c>
      <c r="K20" s="5">
        <f>K18+K19</f>
        <v>721.54660809129246</v>
      </c>
      <c r="L20" s="5">
        <f>L18+L19</f>
        <v>764.83940457677011</v>
      </c>
      <c r="M20" s="5">
        <f>M18+M19</f>
        <v>810.72976885137632</v>
      </c>
      <c r="N20" s="5">
        <f>N18+N19</f>
        <v>659.59171177154576</v>
      </c>
    </row>
    <row r="21" spans="1:14" x14ac:dyDescent="0.15">
      <c r="A21" s="26" t="s">
        <v>14</v>
      </c>
      <c r="B21" s="24">
        <f>B17-B20</f>
        <v>478</v>
      </c>
      <c r="C21" s="24">
        <f>C17-C20</f>
        <v>549</v>
      </c>
      <c r="D21" s="24">
        <f>D17-D20</f>
        <v>492</v>
      </c>
      <c r="E21" s="24">
        <f>E17-E20</f>
        <v>573</v>
      </c>
      <c r="F21" s="24">
        <f>F17-F20</f>
        <v>592.30480000000011</v>
      </c>
      <c r="G21" s="24">
        <f>G17-G20</f>
        <v>627.84308799999997</v>
      </c>
      <c r="H21" s="24">
        <f>H17-H20</f>
        <v>665.51367328000003</v>
      </c>
      <c r="I21" s="24">
        <f>I17-I20</f>
        <v>705.44449367680022</v>
      </c>
      <c r="J21" s="24">
        <f>J17-J20</f>
        <v>747.77116329740841</v>
      </c>
      <c r="K21" s="24">
        <f>K17-K20</f>
        <v>792.63743309525262</v>
      </c>
      <c r="L21" s="24">
        <f>L17-L20</f>
        <v>840.19567908096781</v>
      </c>
      <c r="M21" s="24">
        <f>M17-M20</f>
        <v>890.60741982582613</v>
      </c>
      <c r="N21" s="24">
        <f>N17-N20</f>
        <v>1075.7722206792009</v>
      </c>
    </row>
    <row r="22" spans="1:14" x14ac:dyDescent="0.15">
      <c r="A22" s="7"/>
      <c r="B22" s="6"/>
      <c r="C22" s="6"/>
      <c r="D22" s="6"/>
      <c r="E22" s="13" t="s">
        <v>13</v>
      </c>
      <c r="F22" s="19"/>
      <c r="G22" s="19"/>
      <c r="H22" s="19"/>
      <c r="I22" s="19"/>
      <c r="J22" s="19"/>
      <c r="K22" s="19"/>
      <c r="L22" s="19"/>
      <c r="M22" s="19"/>
      <c r="N22" s="19">
        <f>N21/(C3-F3)</f>
        <v>17929.537011320015</v>
      </c>
    </row>
    <row r="23" spans="1:14" x14ac:dyDescent="0.15">
      <c r="A23" s="7"/>
      <c r="B23" s="6"/>
      <c r="C23" s="6"/>
      <c r="D23" s="6"/>
      <c r="E23" s="13" t="s">
        <v>12</v>
      </c>
      <c r="F23" s="19">
        <f>(F4-$A$4)/365</f>
        <v>0.99726027397260275</v>
      </c>
      <c r="G23" s="19">
        <f>(G4-$A$4)/365</f>
        <v>2</v>
      </c>
      <c r="H23" s="19">
        <f>(H4-$A$4)/365</f>
        <v>3</v>
      </c>
      <c r="I23" s="19">
        <f>(I4-$A$4)/365</f>
        <v>4</v>
      </c>
      <c r="J23" s="19">
        <f>(J4-$A$4)/365</f>
        <v>5</v>
      </c>
      <c r="K23" s="19">
        <f>(K4-$A$4)/365</f>
        <v>6.0027397260273974</v>
      </c>
      <c r="L23" s="19">
        <f>(L4-$A$4)/365</f>
        <v>7.0027397260273974</v>
      </c>
      <c r="M23" s="19">
        <f>(M4-$A$4)/365</f>
        <v>8.0027397260273965</v>
      </c>
      <c r="N23" s="22">
        <f>M23</f>
        <v>8.0027397260273965</v>
      </c>
    </row>
    <row r="24" spans="1:14" x14ac:dyDescent="0.15">
      <c r="A24" s="7"/>
      <c r="B24" s="6"/>
      <c r="C24" s="6"/>
      <c r="D24" s="6"/>
      <c r="E24" s="13" t="s">
        <v>11</v>
      </c>
      <c r="F24" s="23">
        <f>1/(POWER(1+$C3,F23))</f>
        <v>0.92612117999849708</v>
      </c>
      <c r="G24" s="23">
        <f>1/(POWER(1+$C3,G23))</f>
        <v>0.85733882030178321</v>
      </c>
      <c r="H24" s="23">
        <f>1/(POWER(1+$C3,H23))</f>
        <v>0.79383224102016958</v>
      </c>
      <c r="I24" s="23">
        <f>1/(POWER(1+$C3,I23))</f>
        <v>0.73502985279645328</v>
      </c>
      <c r="J24" s="23">
        <f>1/(POWER(1+$C3,J23))</f>
        <v>0.68058319703375303</v>
      </c>
      <c r="K24" s="23">
        <f>1/(POWER(1+$C3,K23))</f>
        <v>0.63003676825864263</v>
      </c>
      <c r="L24" s="23">
        <f>1/(POWER(1+$C3,L23))</f>
        <v>0.58336737801726157</v>
      </c>
      <c r="M24" s="23">
        <f>1/(POWER(1+$C3,M23))</f>
        <v>0.54015497964561265</v>
      </c>
      <c r="N24" s="23">
        <f>1/(POWER(1+$C3,N23))</f>
        <v>0.54015497964561265</v>
      </c>
    </row>
    <row r="25" spans="1:14" x14ac:dyDescent="0.15">
      <c r="A25" s="7"/>
      <c r="B25" s="6"/>
      <c r="C25" s="6"/>
      <c r="D25" s="6"/>
      <c r="E25" s="13" t="s">
        <v>10</v>
      </c>
      <c r="F25" s="19">
        <f>F21*F24</f>
        <v>548.54602029477394</v>
      </c>
      <c r="G25" s="19">
        <f>G21*G24</f>
        <v>538.27425240054868</v>
      </c>
      <c r="H25" s="19">
        <f>H21*H24</f>
        <v>528.30621068942742</v>
      </c>
      <c r="I25" s="19">
        <f>I21*I24</f>
        <v>518.52276234332703</v>
      </c>
      <c r="J25" s="19">
        <f>J21*J24</f>
        <v>508.92048896659884</v>
      </c>
      <c r="K25" s="19">
        <f>K21*K24</f>
        <v>499.39072674815901</v>
      </c>
      <c r="L25" s="19">
        <f>L21*L24</f>
        <v>490.14275032689676</v>
      </c>
      <c r="M25" s="19">
        <f>M21*M24</f>
        <v>481.06603272825072</v>
      </c>
      <c r="N25" s="22">
        <f>N22*N24</f>
        <v>9684.7286994048209</v>
      </c>
    </row>
    <row r="26" spans="1:14" x14ac:dyDescent="0.15">
      <c r="A26" s="7"/>
      <c r="B26" s="6"/>
      <c r="C26" s="6"/>
      <c r="D26" s="6"/>
      <c r="E26" s="13" t="s">
        <v>36</v>
      </c>
      <c r="F26" s="19">
        <f>SUM(F25:N25)</f>
        <v>13797.897943902804</v>
      </c>
      <c r="G26" s="19"/>
      <c r="H26" s="17"/>
      <c r="I26" s="17"/>
      <c r="J26" s="19"/>
      <c r="K26" s="19"/>
      <c r="L26" s="19"/>
      <c r="M26" s="19" t="s">
        <v>9</v>
      </c>
      <c r="N26" s="12">
        <f>N25/F26</f>
        <v>0.70189885001174657</v>
      </c>
    </row>
    <row r="27" spans="1:14" x14ac:dyDescent="0.15">
      <c r="A27" s="7"/>
      <c r="B27" s="6"/>
      <c r="C27" s="6"/>
      <c r="D27" s="6"/>
      <c r="E27" s="13" t="s">
        <v>8</v>
      </c>
      <c r="F27" s="5">
        <v>1328</v>
      </c>
      <c r="G27" s="19"/>
      <c r="H27" s="17"/>
      <c r="I27" s="17"/>
      <c r="J27" s="17"/>
      <c r="K27" s="17"/>
      <c r="L27" s="17"/>
      <c r="M27" s="17"/>
      <c r="N27" s="17"/>
    </row>
    <row r="28" spans="1:14" x14ac:dyDescent="0.15">
      <c r="A28" s="7"/>
      <c r="B28" s="6"/>
      <c r="C28" s="6"/>
      <c r="D28" s="9"/>
      <c r="E28" s="21" t="s">
        <v>7</v>
      </c>
      <c r="F28" s="20">
        <f>F26-F27</f>
        <v>12469.897943902804</v>
      </c>
      <c r="G28" s="19"/>
      <c r="H28" s="17"/>
      <c r="I28" s="17"/>
      <c r="J28" s="17"/>
      <c r="K28" s="17"/>
      <c r="L28" s="17"/>
      <c r="M28" s="17"/>
      <c r="N28" s="17"/>
    </row>
    <row r="29" spans="1:14" x14ac:dyDescent="0.15">
      <c r="A29" s="7"/>
      <c r="B29" s="6"/>
      <c r="C29" s="6"/>
      <c r="D29" s="6"/>
      <c r="E29" s="13" t="s">
        <v>6</v>
      </c>
      <c r="F29" s="5">
        <v>213</v>
      </c>
      <c r="G29" s="18"/>
      <c r="H29" s="17"/>
      <c r="I29" s="17"/>
      <c r="J29" s="17"/>
      <c r="K29" s="17"/>
      <c r="L29" s="17"/>
      <c r="M29" s="17"/>
      <c r="N29" s="17"/>
    </row>
    <row r="30" spans="1:14" x14ac:dyDescent="0.15">
      <c r="A30" s="7"/>
      <c r="B30" s="6"/>
      <c r="C30" s="6"/>
      <c r="D30" s="6"/>
      <c r="E30" s="13" t="s">
        <v>5</v>
      </c>
      <c r="F30" s="15">
        <f>F28/F29</f>
        <v>58.544121802360586</v>
      </c>
      <c r="G30" s="14"/>
      <c r="H30" s="11"/>
      <c r="I30" s="11"/>
      <c r="J30" s="11"/>
      <c r="K30" s="11"/>
      <c r="L30" s="11"/>
      <c r="M30" s="11"/>
      <c r="N30" s="11"/>
    </row>
    <row r="31" spans="1:14" x14ac:dyDescent="0.15">
      <c r="A31" s="16"/>
      <c r="B31" s="6"/>
      <c r="C31" s="6"/>
      <c r="D31" s="6"/>
      <c r="E31" s="13" t="s">
        <v>4</v>
      </c>
      <c r="F31" s="15">
        <v>60.2</v>
      </c>
      <c r="G31" s="14"/>
      <c r="H31" s="11"/>
      <c r="I31" s="11"/>
      <c r="J31" s="11"/>
      <c r="K31" s="11"/>
      <c r="L31" s="11"/>
      <c r="M31" s="11"/>
      <c r="N31" s="11"/>
    </row>
    <row r="32" spans="1:14" x14ac:dyDescent="0.15">
      <c r="A32" s="7"/>
      <c r="B32" s="6"/>
      <c r="C32" s="6"/>
      <c r="D32" s="6"/>
      <c r="E32" s="13" t="s">
        <v>3</v>
      </c>
      <c r="F32" s="12">
        <f>F30/F31-1</f>
        <v>-2.7506282352814271E-2</v>
      </c>
      <c r="G32" s="11"/>
      <c r="H32" s="11"/>
      <c r="I32" s="11"/>
      <c r="J32" s="11"/>
      <c r="K32" s="11"/>
      <c r="L32" s="11"/>
      <c r="M32" s="11"/>
      <c r="N32" s="11"/>
    </row>
    <row r="33" spans="1:14" x14ac:dyDescent="0.15">
      <c r="A33" s="10" t="s">
        <v>2</v>
      </c>
      <c r="B33" s="9">
        <v>566</v>
      </c>
      <c r="C33" s="9">
        <v>599</v>
      </c>
      <c r="D33" s="9">
        <v>631</v>
      </c>
      <c r="E33" s="9">
        <v>659</v>
      </c>
      <c r="F33" s="8">
        <f>F10*F12</f>
        <v>698.54000000000008</v>
      </c>
      <c r="G33" s="8">
        <f>G10*G12</f>
        <v>740.45240000000013</v>
      </c>
      <c r="H33" s="8">
        <f>H10*H12</f>
        <v>784.87954400000024</v>
      </c>
      <c r="I33" s="8">
        <f>I10*I12</f>
        <v>831.97231664000026</v>
      </c>
      <c r="J33" s="8">
        <f>J10*J12</f>
        <v>881.89065563840029</v>
      </c>
      <c r="K33" s="8">
        <f>K10*K12</f>
        <v>934.80409497670439</v>
      </c>
      <c r="L33" s="8">
        <f>L10*L12</f>
        <v>990.89234067530674</v>
      </c>
      <c r="M33" s="8">
        <f>M10*M12</f>
        <v>1050.3458811158253</v>
      </c>
      <c r="N33" s="8">
        <f>N10*N12</f>
        <v>1071.3527987381417</v>
      </c>
    </row>
    <row r="34" spans="1:14" x14ac:dyDescent="0.15">
      <c r="A34" s="7" t="s">
        <v>1</v>
      </c>
      <c r="B34" s="6">
        <v>3982</v>
      </c>
      <c r="C34" s="5">
        <f>B34+C20-C16</f>
        <v>4068</v>
      </c>
      <c r="D34" s="5">
        <f>C34+D20-D16</f>
        <v>4206</v>
      </c>
      <c r="E34" s="5">
        <f>D34+E20-E16</f>
        <v>4301</v>
      </c>
      <c r="F34" s="5">
        <f>E34+F20-F16</f>
        <v>4423.8135999999995</v>
      </c>
      <c r="G34" s="5">
        <f>F34+G20-G16</f>
        <v>4553.9960159999991</v>
      </c>
      <c r="H34" s="5">
        <f>G34+H20-H16</f>
        <v>4691.9893769599994</v>
      </c>
      <c r="I34" s="5">
        <f>H34+I20-I16</f>
        <v>4838.2623395775991</v>
      </c>
      <c r="J34" s="5">
        <f>I34+J20-J16</f>
        <v>4993.311679952255</v>
      </c>
      <c r="K34" s="5">
        <f>J34+K20-K16</f>
        <v>5157.6639807493912</v>
      </c>
      <c r="L34" s="5">
        <f>K34+L20-L16</f>
        <v>5331.8774195943552</v>
      </c>
      <c r="M34" s="5">
        <f>L34+M20-M16</f>
        <v>5516.5436647700162</v>
      </c>
      <c r="N34" s="5">
        <f>M34+N20-N16</f>
        <v>5537.5505823923331</v>
      </c>
    </row>
    <row r="35" spans="1:14" x14ac:dyDescent="0.15">
      <c r="A35" s="4" t="s">
        <v>0</v>
      </c>
      <c r="B35" s="3">
        <f>B15/(B34-B20+B16)</f>
        <v>0.14154082416176095</v>
      </c>
      <c r="C35" s="3">
        <f>C15/B34</f>
        <v>0.15946760421898543</v>
      </c>
      <c r="D35" s="3">
        <f>D15/C34</f>
        <v>0.15486725663716813</v>
      </c>
      <c r="E35" s="3">
        <f>E15/D34</f>
        <v>0.15882073228720875</v>
      </c>
      <c r="F35" s="3">
        <f>F15/E34</f>
        <v>0.16626793768890957</v>
      </c>
      <c r="G35" s="3">
        <f>G15/F34</f>
        <v>0.17135114011132838</v>
      </c>
      <c r="H35" s="3">
        <f>H15/G34</f>
        <v>0.17643999498834878</v>
      </c>
      <c r="I35" s="3">
        <f>I15/H34</f>
        <v>0.18152587055647576</v>
      </c>
      <c r="J35" s="3">
        <f>J15/I34</f>
        <v>0.18660015524310827</v>
      </c>
      <c r="K35" s="3">
        <f>K15/J34</f>
        <v>0.19165431585907705</v>
      </c>
      <c r="L35" s="3">
        <f>L15/K34</f>
        <v>0.19667995466787686</v>
      </c>
      <c r="M35" s="3">
        <f>M15/L34</f>
        <v>0.20166886452601407</v>
      </c>
      <c r="N35" s="3">
        <f>N15/M34</f>
        <v>0.19881636128538502</v>
      </c>
    </row>
    <row r="36" spans="1:14" x14ac:dyDescent="0.15">
      <c r="A36" s="1"/>
      <c r="B36" s="1"/>
      <c r="C36" s="1"/>
      <c r="D36" s="1"/>
      <c r="E36" s="1"/>
    </row>
    <row r="37" spans="1:14" x14ac:dyDescent="0.15">
      <c r="A37" s="1"/>
      <c r="B37" s="1"/>
      <c r="C37" s="1"/>
      <c r="D37" s="1"/>
      <c r="E37" s="1"/>
    </row>
    <row r="38" spans="1:14" x14ac:dyDescent="0.15">
      <c r="A38" s="1"/>
      <c r="B38" s="1"/>
      <c r="C38" s="1"/>
      <c r="D38" s="1"/>
      <c r="E38" s="1"/>
    </row>
    <row r="39" spans="1:14" x14ac:dyDescent="0.15">
      <c r="B39" s="46" t="s">
        <v>35</v>
      </c>
      <c r="C39" s="45">
        <v>0.08</v>
      </c>
      <c r="D39" s="44"/>
      <c r="E39" s="43" t="s">
        <v>34</v>
      </c>
      <c r="F39" s="42">
        <v>0.02</v>
      </c>
      <c r="G39" s="41"/>
      <c r="H39" s="41"/>
      <c r="I39" s="41"/>
      <c r="J39" s="41"/>
      <c r="K39" s="41"/>
      <c r="L39" s="41"/>
      <c r="M39" s="41"/>
      <c r="N39" s="41"/>
    </row>
    <row r="40" spans="1:14" ht="13" x14ac:dyDescent="0.15">
      <c r="A40" s="40">
        <v>43101</v>
      </c>
      <c r="B40" s="39" t="s">
        <v>33</v>
      </c>
      <c r="C40" s="39" t="s">
        <v>32</v>
      </c>
      <c r="D40" s="39" t="s">
        <v>31</v>
      </c>
      <c r="E40" s="39" t="s">
        <v>30</v>
      </c>
      <c r="F40" s="38">
        <v>45291</v>
      </c>
      <c r="G40" s="38">
        <v>45657</v>
      </c>
      <c r="H40" s="38">
        <v>46022</v>
      </c>
      <c r="I40" s="38">
        <v>46387</v>
      </c>
      <c r="J40" s="38">
        <v>46752</v>
      </c>
      <c r="K40" s="38">
        <v>47118</v>
      </c>
      <c r="L40" s="38">
        <v>47483</v>
      </c>
      <c r="M40" s="38">
        <v>47848</v>
      </c>
      <c r="N40" s="38">
        <v>48213</v>
      </c>
    </row>
    <row r="41" spans="1:14" x14ac:dyDescent="0.15">
      <c r="A41" s="7" t="s">
        <v>29</v>
      </c>
      <c r="B41" s="33">
        <v>5.7000000000000002E-2</v>
      </c>
      <c r="C41" s="33">
        <f>C48/B48-1</f>
        <v>0.10861543398042683</v>
      </c>
      <c r="D41" s="33">
        <f>D48/C48-1</f>
        <v>6.3386396526772693E-2</v>
      </c>
      <c r="E41" s="33">
        <f>E48/D48-1</f>
        <v>6.9134458356015172E-2</v>
      </c>
      <c r="F41" s="32">
        <v>0.06</v>
      </c>
      <c r="G41" s="32">
        <f>F41</f>
        <v>0.06</v>
      </c>
      <c r="H41" s="32">
        <f>G41</f>
        <v>0.06</v>
      </c>
      <c r="I41" s="32">
        <f>H41</f>
        <v>0.06</v>
      </c>
      <c r="J41" s="32">
        <f>I41</f>
        <v>0.06</v>
      </c>
      <c r="K41" s="32">
        <f>J41</f>
        <v>0.06</v>
      </c>
      <c r="L41" s="32">
        <f>K41</f>
        <v>0.06</v>
      </c>
      <c r="M41" s="32">
        <f>L41</f>
        <v>0.06</v>
      </c>
      <c r="N41" s="35">
        <f>F39</f>
        <v>0.02</v>
      </c>
    </row>
    <row r="42" spans="1:14" x14ac:dyDescent="0.15">
      <c r="A42" s="7" t="s">
        <v>28</v>
      </c>
      <c r="B42" s="33">
        <f>B49/B$12</f>
        <v>0.11086154339804268</v>
      </c>
      <c r="C42" s="33">
        <f>C49/C$12</f>
        <v>0.11678726483357453</v>
      </c>
      <c r="D42" s="33">
        <f>D49/D$12</f>
        <v>0.12329885683179097</v>
      </c>
      <c r="E42" s="33">
        <f>E49/E$12</f>
        <v>0.11927189409368635</v>
      </c>
      <c r="F42" s="32">
        <f>E42</f>
        <v>0.11927189409368635</v>
      </c>
      <c r="G42" s="37">
        <v>0.13</v>
      </c>
      <c r="H42" s="37">
        <v>0.14000000000000001</v>
      </c>
      <c r="I42" s="37">
        <v>0.15</v>
      </c>
      <c r="J42" s="37">
        <v>0.16</v>
      </c>
      <c r="K42" s="37">
        <f>J42</f>
        <v>0.16</v>
      </c>
      <c r="L42" s="37">
        <f>K42</f>
        <v>0.16</v>
      </c>
      <c r="M42" s="37">
        <f>L42</f>
        <v>0.16</v>
      </c>
      <c r="N42" s="36">
        <f>M42</f>
        <v>0.16</v>
      </c>
    </row>
    <row r="43" spans="1:14" x14ac:dyDescent="0.15">
      <c r="A43" s="7" t="s">
        <v>27</v>
      </c>
      <c r="B43" s="33">
        <f>B50/B$13</f>
        <v>0.19971056439942114</v>
      </c>
      <c r="C43" s="33">
        <f>C50/C$13</f>
        <v>0.21313506815365552</v>
      </c>
      <c r="D43" s="33">
        <f>D50/D$13</f>
        <v>0.30463576158940397</v>
      </c>
      <c r="E43" s="33">
        <f>E50/E$13</f>
        <v>0.28708644610458911</v>
      </c>
      <c r="F43" s="32">
        <v>0.28000000000000003</v>
      </c>
      <c r="G43" s="32">
        <f>F43</f>
        <v>0.28000000000000003</v>
      </c>
      <c r="H43" s="32">
        <f>G43</f>
        <v>0.28000000000000003</v>
      </c>
      <c r="I43" s="32">
        <f>H43</f>
        <v>0.28000000000000003</v>
      </c>
      <c r="J43" s="32">
        <f>I43</f>
        <v>0.28000000000000003</v>
      </c>
      <c r="K43" s="32">
        <f>J43</f>
        <v>0.28000000000000003</v>
      </c>
      <c r="L43" s="32">
        <f>K43</f>
        <v>0.28000000000000003</v>
      </c>
      <c r="M43" s="32">
        <f>L43</f>
        <v>0.28000000000000003</v>
      </c>
      <c r="N43" s="32">
        <f>M43</f>
        <v>0.28000000000000003</v>
      </c>
    </row>
    <row r="44" spans="1:14" x14ac:dyDescent="0.15">
      <c r="A44" s="7" t="s">
        <v>26</v>
      </c>
      <c r="B44" s="33">
        <f>B52/B$12</f>
        <v>5.7917535697096102E-2</v>
      </c>
      <c r="C44" s="33">
        <f>C52/C$12</f>
        <v>5.4558610709117224E-2</v>
      </c>
      <c r="D44" s="33">
        <f>D52/D$12</f>
        <v>4.790419161676647E-2</v>
      </c>
      <c r="E44" s="33">
        <f>E52/E$12</f>
        <v>5.155295315682281E-2</v>
      </c>
      <c r="F44" s="32">
        <v>0.05</v>
      </c>
      <c r="G44" s="32">
        <f>F44</f>
        <v>0.05</v>
      </c>
      <c r="H44" s="32">
        <f>G44</f>
        <v>0.05</v>
      </c>
      <c r="I44" s="32">
        <f>H44</f>
        <v>0.05</v>
      </c>
      <c r="J44" s="32">
        <f>I44</f>
        <v>0.05</v>
      </c>
      <c r="K44" s="32">
        <f>J44</f>
        <v>0.05</v>
      </c>
      <c r="L44" s="32">
        <f>K44</f>
        <v>0.05</v>
      </c>
      <c r="M44" s="32">
        <f>L44</f>
        <v>0.05</v>
      </c>
      <c r="N44" s="35">
        <f>M44</f>
        <v>0.05</v>
      </c>
    </row>
    <row r="45" spans="1:14" x14ac:dyDescent="0.15">
      <c r="A45" s="7" t="s">
        <v>25</v>
      </c>
      <c r="B45" s="33">
        <f>B54/B$12</f>
        <v>6.401411840205358E-2</v>
      </c>
      <c r="C45" s="33">
        <f>C54/C$12</f>
        <v>6.2228654124457307E-2</v>
      </c>
      <c r="D45" s="33">
        <f>D54/D$12</f>
        <v>6.2329885683179098E-2</v>
      </c>
      <c r="E45" s="33">
        <f>E54/E$12</f>
        <v>6.008146639511202E-2</v>
      </c>
      <c r="F45" s="32">
        <v>0.06</v>
      </c>
      <c r="G45" s="32">
        <f>F45</f>
        <v>0.06</v>
      </c>
      <c r="H45" s="32">
        <f>G45</f>
        <v>0.06</v>
      </c>
      <c r="I45" s="32">
        <f>H45</f>
        <v>0.06</v>
      </c>
      <c r="J45" s="32">
        <f>I45</f>
        <v>0.06</v>
      </c>
      <c r="K45" s="32">
        <f>J45</f>
        <v>0.06</v>
      </c>
      <c r="L45" s="32">
        <f>K45</f>
        <v>0.06</v>
      </c>
      <c r="M45" s="32">
        <f>L45</f>
        <v>0.06</v>
      </c>
      <c r="N45" s="34">
        <f>N44</f>
        <v>0.05</v>
      </c>
    </row>
    <row r="46" spans="1:14" x14ac:dyDescent="0.15">
      <c r="A46" s="7" t="s">
        <v>24</v>
      </c>
      <c r="B46" s="33">
        <f>B69/B$12</f>
        <v>9.0806995026472007E-2</v>
      </c>
      <c r="C46" s="33">
        <f>C69/C$12</f>
        <v>8.6685962373371922E-2</v>
      </c>
      <c r="D46" s="33">
        <f>D69/D$12</f>
        <v>8.5873707131192162E-2</v>
      </c>
      <c r="E46" s="33">
        <f>E69/E$12</f>
        <v>8.3884928716904283E-2</v>
      </c>
      <c r="F46" s="32">
        <f>E46</f>
        <v>8.3884928716904283E-2</v>
      </c>
      <c r="G46" s="32">
        <f>F46</f>
        <v>8.3884928716904283E-2</v>
      </c>
      <c r="H46" s="32">
        <f>G46</f>
        <v>8.3884928716904283E-2</v>
      </c>
      <c r="I46" s="32">
        <f>H46</f>
        <v>8.3884928716904283E-2</v>
      </c>
      <c r="J46" s="32">
        <f>I46</f>
        <v>8.3884928716904283E-2</v>
      </c>
      <c r="K46" s="32">
        <f>J46</f>
        <v>8.3884928716904283E-2</v>
      </c>
      <c r="L46" s="32">
        <f>K46</f>
        <v>8.3884928716904283E-2</v>
      </c>
      <c r="M46" s="32">
        <f>L46</f>
        <v>8.3884928716904283E-2</v>
      </c>
      <c r="N46" s="32">
        <f>M46</f>
        <v>8.3884928716904283E-2</v>
      </c>
    </row>
    <row r="47" spans="1:14" x14ac:dyDescent="0.15">
      <c r="A47" s="7"/>
      <c r="B47" s="31"/>
      <c r="C47" s="31"/>
      <c r="D47" s="31"/>
      <c r="E47" s="31"/>
      <c r="F47" s="30"/>
      <c r="G47" s="30"/>
      <c r="H47" s="30"/>
      <c r="I47" s="30"/>
      <c r="J47" s="30"/>
      <c r="K47" s="30"/>
      <c r="L47" s="30"/>
      <c r="M47" s="30"/>
      <c r="N47" s="30"/>
    </row>
    <row r="48" spans="1:14" x14ac:dyDescent="0.15">
      <c r="A48" s="7" t="s">
        <v>23</v>
      </c>
      <c r="B48" s="5">
        <v>6233</v>
      </c>
      <c r="C48" s="5">
        <v>6910</v>
      </c>
      <c r="D48" s="5">
        <v>7348</v>
      </c>
      <c r="E48" s="5">
        <v>7856</v>
      </c>
      <c r="F48" s="19">
        <f>E48*(1+F41)</f>
        <v>8327.36</v>
      </c>
      <c r="G48" s="19">
        <f>F48*(1+G41)</f>
        <v>8827.0016000000014</v>
      </c>
      <c r="H48" s="19">
        <f>G48*(1+H41)</f>
        <v>9356.621696000002</v>
      </c>
      <c r="I48" s="19">
        <f>H48*(1+I41)</f>
        <v>9918.0189977600021</v>
      </c>
      <c r="J48" s="19">
        <f>I48*(1+J41)</f>
        <v>10513.100137625603</v>
      </c>
      <c r="K48" s="19">
        <f>J48*(1+K41)</f>
        <v>11143.88614588314</v>
      </c>
      <c r="L48" s="19">
        <f>K48*(1+L41)</f>
        <v>11812.519314636129</v>
      </c>
      <c r="M48" s="19">
        <f>L48*(1+M41)</f>
        <v>12521.270473514298</v>
      </c>
      <c r="N48" s="19">
        <f>M48*(1+N41)</f>
        <v>12771.695882984584</v>
      </c>
    </row>
    <row r="49" spans="1:14" x14ac:dyDescent="0.15">
      <c r="A49" s="7" t="s">
        <v>22</v>
      </c>
      <c r="B49" s="5">
        <v>691</v>
      </c>
      <c r="C49" s="5">
        <v>807</v>
      </c>
      <c r="D49" s="5">
        <v>906</v>
      </c>
      <c r="E49" s="5">
        <v>937</v>
      </c>
      <c r="F49" s="19">
        <f>F48*F42</f>
        <v>993.22</v>
      </c>
      <c r="G49" s="19">
        <f>G48*G42</f>
        <v>1147.5102080000001</v>
      </c>
      <c r="H49" s="19">
        <f>H48*H42</f>
        <v>1309.9270374400005</v>
      </c>
      <c r="I49" s="19">
        <f>I48*I42</f>
        <v>1487.7028496640003</v>
      </c>
      <c r="J49" s="19">
        <f>J48*J42</f>
        <v>1682.0960220200964</v>
      </c>
      <c r="K49" s="19">
        <f>K48*K42</f>
        <v>1783.0217833413024</v>
      </c>
      <c r="L49" s="19">
        <f>L48*L42</f>
        <v>1890.0030903417808</v>
      </c>
      <c r="M49" s="19">
        <f>M48*M42</f>
        <v>2003.4032757622876</v>
      </c>
      <c r="N49" s="19">
        <f>N48*N42</f>
        <v>2043.4713412775336</v>
      </c>
    </row>
    <row r="50" spans="1:14" x14ac:dyDescent="0.15">
      <c r="A50" s="7" t="s">
        <v>21</v>
      </c>
      <c r="B50" s="29">
        <v>138</v>
      </c>
      <c r="C50" s="29">
        <v>172</v>
      </c>
      <c r="D50" s="29">
        <v>276</v>
      </c>
      <c r="E50" s="29">
        <v>269</v>
      </c>
      <c r="F50" s="28">
        <f>F49*F43</f>
        <v>278.10160000000002</v>
      </c>
      <c r="G50" s="28">
        <f>G49*G43</f>
        <v>321.30285824000009</v>
      </c>
      <c r="H50" s="28">
        <f>H49*H43</f>
        <v>366.77957048320019</v>
      </c>
      <c r="I50" s="28">
        <f>I49*I43</f>
        <v>416.55679790592012</v>
      </c>
      <c r="J50" s="28">
        <f>J49*J43</f>
        <v>470.98688616562703</v>
      </c>
      <c r="K50" s="28">
        <f>K49*K43</f>
        <v>499.24609933556468</v>
      </c>
      <c r="L50" s="28">
        <f>L49*L43</f>
        <v>529.20086529569869</v>
      </c>
      <c r="M50" s="28">
        <f>M49*M43</f>
        <v>560.95291721344063</v>
      </c>
      <c r="N50" s="28">
        <f>N49*N43</f>
        <v>572.17197555770952</v>
      </c>
    </row>
    <row r="51" spans="1:14" x14ac:dyDescent="0.15">
      <c r="A51" s="26" t="s">
        <v>20</v>
      </c>
      <c r="B51" s="25">
        <f>B49-B50</f>
        <v>553</v>
      </c>
      <c r="C51" s="25">
        <f>C49-C50</f>
        <v>635</v>
      </c>
      <c r="D51" s="25">
        <f>D49-D50</f>
        <v>630</v>
      </c>
      <c r="E51" s="25">
        <f>E49-E50</f>
        <v>668</v>
      </c>
      <c r="F51" s="25">
        <f>F49-F50</f>
        <v>715.11840000000007</v>
      </c>
      <c r="G51" s="25">
        <f>G49-G50</f>
        <v>826.20734976000006</v>
      </c>
      <c r="H51" s="25">
        <f>H49-H50</f>
        <v>943.14746695680037</v>
      </c>
      <c r="I51" s="25">
        <f>I49-I50</f>
        <v>1071.1460517580801</v>
      </c>
      <c r="J51" s="25">
        <f>J49-J50</f>
        <v>1211.1091358544693</v>
      </c>
      <c r="K51" s="25">
        <f>K49-K50</f>
        <v>1283.7756840057377</v>
      </c>
      <c r="L51" s="25">
        <f>L49-L50</f>
        <v>1360.8022250460822</v>
      </c>
      <c r="M51" s="25">
        <f>M49-M50</f>
        <v>1442.4503585488469</v>
      </c>
      <c r="N51" s="25">
        <f>N49-N50</f>
        <v>1471.299365719824</v>
      </c>
    </row>
    <row r="52" spans="1:14" x14ac:dyDescent="0.15">
      <c r="A52" s="7" t="s">
        <v>19</v>
      </c>
      <c r="B52" s="5">
        <v>361</v>
      </c>
      <c r="C52" s="5">
        <v>377</v>
      </c>
      <c r="D52" s="5">
        <v>352</v>
      </c>
      <c r="E52" s="5">
        <v>405</v>
      </c>
      <c r="F52" s="19">
        <f>F48*F44</f>
        <v>416.36800000000005</v>
      </c>
      <c r="G52" s="19">
        <f>G48*G44</f>
        <v>441.3500800000001</v>
      </c>
      <c r="H52" s="19">
        <f>H48*H44</f>
        <v>467.8310848000001</v>
      </c>
      <c r="I52" s="19">
        <f>I48*I44</f>
        <v>495.90094988800013</v>
      </c>
      <c r="J52" s="19">
        <f>J48*J44</f>
        <v>525.6550068812802</v>
      </c>
      <c r="K52" s="19">
        <f>K48*K44</f>
        <v>557.19430729415706</v>
      </c>
      <c r="L52" s="19">
        <f>L48*L44</f>
        <v>590.62596573180645</v>
      </c>
      <c r="M52" s="19">
        <f>M48*M44</f>
        <v>626.06352367571492</v>
      </c>
      <c r="N52" s="19">
        <f>N48*N44</f>
        <v>638.58479414922931</v>
      </c>
    </row>
    <row r="53" spans="1:14" x14ac:dyDescent="0.15">
      <c r="A53" s="7" t="s">
        <v>18</v>
      </c>
      <c r="B53" s="5">
        <f>B51+B52</f>
        <v>914</v>
      </c>
      <c r="C53" s="5">
        <f>C51+C52</f>
        <v>1012</v>
      </c>
      <c r="D53" s="5">
        <f>D51+D52</f>
        <v>982</v>
      </c>
      <c r="E53" s="5">
        <f>E51+E52</f>
        <v>1073</v>
      </c>
      <c r="F53" s="5">
        <f>F51+F52</f>
        <v>1131.4864000000002</v>
      </c>
      <c r="G53" s="5">
        <f>G51+G52</f>
        <v>1267.5574297600001</v>
      </c>
      <c r="H53" s="5">
        <f>H51+H52</f>
        <v>1410.9785517568005</v>
      </c>
      <c r="I53" s="5">
        <f>I51+I52</f>
        <v>1567.0470016460804</v>
      </c>
      <c r="J53" s="5">
        <f>J51+J52</f>
        <v>1736.7641427357494</v>
      </c>
      <c r="K53" s="5">
        <f>K51+K52</f>
        <v>1840.9699912998949</v>
      </c>
      <c r="L53" s="5">
        <f>L51+L52</f>
        <v>1951.4281907778886</v>
      </c>
      <c r="M53" s="5">
        <f>M51+M52</f>
        <v>2068.5138822245617</v>
      </c>
      <c r="N53" s="5">
        <f>N51+N52</f>
        <v>2109.8841598690533</v>
      </c>
    </row>
    <row r="54" spans="1:14" x14ac:dyDescent="0.15">
      <c r="A54" s="27" t="s">
        <v>17</v>
      </c>
      <c r="B54" s="5">
        <v>399</v>
      </c>
      <c r="C54" s="5">
        <v>430</v>
      </c>
      <c r="D54" s="5">
        <v>458</v>
      </c>
      <c r="E54" s="5">
        <v>472</v>
      </c>
      <c r="F54" s="19">
        <f>F45*F48</f>
        <v>499.64160000000004</v>
      </c>
      <c r="G54" s="19">
        <f>G45*G48</f>
        <v>529.6200960000001</v>
      </c>
      <c r="H54" s="19">
        <f>H45*H48</f>
        <v>561.39730176000012</v>
      </c>
      <c r="I54" s="19">
        <f>I45*I48</f>
        <v>595.08113986560011</v>
      </c>
      <c r="J54" s="19">
        <f>J45*J48</f>
        <v>630.78600825753608</v>
      </c>
      <c r="K54" s="19">
        <f>K45*K48</f>
        <v>668.63316875298835</v>
      </c>
      <c r="L54" s="19">
        <f>L45*L48</f>
        <v>708.75115887816776</v>
      </c>
      <c r="M54" s="19">
        <f>M45*M48</f>
        <v>751.27622841085781</v>
      </c>
      <c r="N54" s="19">
        <f>N45*N48</f>
        <v>638.58479414922931</v>
      </c>
    </row>
    <row r="55" spans="1:14" x14ac:dyDescent="0.15">
      <c r="A55" s="27" t="s">
        <v>16</v>
      </c>
      <c r="B55" s="5">
        <v>37</v>
      </c>
      <c r="C55" s="19">
        <f>C69-B69</f>
        <v>33</v>
      </c>
      <c r="D55" s="19">
        <f>D69-C69</f>
        <v>32</v>
      </c>
      <c r="E55" s="19">
        <f>E69-D69</f>
        <v>28</v>
      </c>
      <c r="F55" s="19">
        <f>F69-E69</f>
        <v>39.540000000000077</v>
      </c>
      <c r="G55" s="19">
        <f>G69-F69</f>
        <v>41.912400000000048</v>
      </c>
      <c r="H55" s="19">
        <f>H69-G69</f>
        <v>44.427144000000112</v>
      </c>
      <c r="I55" s="19">
        <f>I69-H69</f>
        <v>47.092772640000021</v>
      </c>
      <c r="J55" s="19">
        <f>J69-I69</f>
        <v>49.918338998400031</v>
      </c>
      <c r="K55" s="19">
        <f>K69-J69</f>
        <v>52.913439338304102</v>
      </c>
      <c r="L55" s="19">
        <f>L69-K69</f>
        <v>56.08824569860235</v>
      </c>
      <c r="M55" s="19">
        <f>M69-L69</f>
        <v>59.453540440518509</v>
      </c>
      <c r="N55" s="19">
        <f>N69-M69</f>
        <v>21.00691762231645</v>
      </c>
    </row>
    <row r="56" spans="1:14" x14ac:dyDescent="0.15">
      <c r="A56" s="7" t="s">
        <v>15</v>
      </c>
      <c r="B56" s="5">
        <f>B54+B55</f>
        <v>436</v>
      </c>
      <c r="C56" s="5">
        <f>C54+C55</f>
        <v>463</v>
      </c>
      <c r="D56" s="5">
        <f>D54+D55</f>
        <v>490</v>
      </c>
      <c r="E56" s="5">
        <f>E54+E55</f>
        <v>500</v>
      </c>
      <c r="F56" s="5">
        <f>F54+F55</f>
        <v>539.18160000000012</v>
      </c>
      <c r="G56" s="5">
        <f>G54+G55</f>
        <v>571.53249600000015</v>
      </c>
      <c r="H56" s="5">
        <f>H54+H55</f>
        <v>605.82444576000023</v>
      </c>
      <c r="I56" s="5">
        <f>I54+I55</f>
        <v>642.17391250560013</v>
      </c>
      <c r="J56" s="5">
        <f>J54+J55</f>
        <v>680.70434725593611</v>
      </c>
      <c r="K56" s="5">
        <f>K54+K55</f>
        <v>721.54660809129246</v>
      </c>
      <c r="L56" s="5">
        <f>L54+L55</f>
        <v>764.83940457677011</v>
      </c>
      <c r="M56" s="5">
        <f>M54+M55</f>
        <v>810.72976885137632</v>
      </c>
      <c r="N56" s="5">
        <f>N54+N55</f>
        <v>659.59171177154576</v>
      </c>
    </row>
    <row r="57" spans="1:14" x14ac:dyDescent="0.15">
      <c r="A57" s="26" t="s">
        <v>14</v>
      </c>
      <c r="B57" s="24">
        <f>B53-B56</f>
        <v>478</v>
      </c>
      <c r="C57" s="24">
        <f>C53-C56</f>
        <v>549</v>
      </c>
      <c r="D57" s="24">
        <f>D53-D56</f>
        <v>492</v>
      </c>
      <c r="E57" s="24">
        <f>E53-E56</f>
        <v>573</v>
      </c>
      <c r="F57" s="24">
        <f>F53-F56</f>
        <v>592.30480000000011</v>
      </c>
      <c r="G57" s="24">
        <f>G53-G56</f>
        <v>696.02493375999995</v>
      </c>
      <c r="H57" s="24">
        <f>H53-H56</f>
        <v>805.15410599680024</v>
      </c>
      <c r="I57" s="24">
        <f>I53-I56</f>
        <v>924.87308914048026</v>
      </c>
      <c r="J57" s="24">
        <f>J53-J56</f>
        <v>1056.0597954798131</v>
      </c>
      <c r="K57" s="24">
        <f>K53-K56</f>
        <v>1119.4233832086024</v>
      </c>
      <c r="L57" s="24">
        <f>L53-L56</f>
        <v>1186.5887862011186</v>
      </c>
      <c r="M57" s="24">
        <f>M53-M56</f>
        <v>1257.7841133731854</v>
      </c>
      <c r="N57" s="24">
        <f>N53-N56</f>
        <v>1450.2924480975075</v>
      </c>
    </row>
    <row r="58" spans="1:14" x14ac:dyDescent="0.15">
      <c r="A58" s="7"/>
      <c r="B58" s="6"/>
      <c r="C58" s="6"/>
      <c r="D58" s="6"/>
      <c r="E58" s="13" t="s">
        <v>37</v>
      </c>
      <c r="F58" s="19"/>
      <c r="G58" s="19"/>
      <c r="H58" s="19"/>
      <c r="I58" s="19"/>
      <c r="J58" s="19"/>
      <c r="K58" s="19"/>
      <c r="L58" s="19"/>
      <c r="M58" s="19"/>
      <c r="N58" s="19">
        <f>N57/(C39-F39)</f>
        <v>24171.540801625128</v>
      </c>
    </row>
    <row r="59" spans="1:14" x14ac:dyDescent="0.15">
      <c r="A59" s="7"/>
      <c r="B59" s="6"/>
      <c r="C59" s="6"/>
      <c r="D59" s="6"/>
      <c r="E59" s="13" t="s">
        <v>12</v>
      </c>
      <c r="F59" s="19">
        <f>(F40-$A$4)/365</f>
        <v>0.99726027397260275</v>
      </c>
      <c r="G59" s="19">
        <f>(G40-$A$4)/365</f>
        <v>2</v>
      </c>
      <c r="H59" s="19">
        <f>(H40-$A$4)/365</f>
        <v>3</v>
      </c>
      <c r="I59" s="19">
        <f>(I40-$A$4)/365</f>
        <v>4</v>
      </c>
      <c r="J59" s="19">
        <f>(J40-$A$4)/365</f>
        <v>5</v>
      </c>
      <c r="K59" s="19">
        <f>(K40-$A$4)/365</f>
        <v>6.0027397260273974</v>
      </c>
      <c r="L59" s="19">
        <f>(L40-$A$4)/365</f>
        <v>7.0027397260273974</v>
      </c>
      <c r="M59" s="19">
        <f>(M40-$A$4)/365</f>
        <v>8.0027397260273965</v>
      </c>
      <c r="N59" s="22">
        <f>M59</f>
        <v>8.0027397260273965</v>
      </c>
    </row>
    <row r="60" spans="1:14" x14ac:dyDescent="0.15">
      <c r="A60" s="7"/>
      <c r="B60" s="6"/>
      <c r="C60" s="6"/>
      <c r="D60" s="6"/>
      <c r="E60" s="13" t="s">
        <v>11</v>
      </c>
      <c r="F60" s="23">
        <f>1/(POWER(1+$C39,F59))</f>
        <v>0.92612117999849708</v>
      </c>
      <c r="G60" s="23">
        <f>1/(POWER(1+$C39,G59))</f>
        <v>0.85733882030178321</v>
      </c>
      <c r="H60" s="23">
        <f>1/(POWER(1+$C39,H59))</f>
        <v>0.79383224102016958</v>
      </c>
      <c r="I60" s="23">
        <f>1/(POWER(1+$C39,I59))</f>
        <v>0.73502985279645328</v>
      </c>
      <c r="J60" s="23">
        <f>1/(POWER(1+$C39,J59))</f>
        <v>0.68058319703375303</v>
      </c>
      <c r="K60" s="23">
        <f>1/(POWER(1+$C39,K59))</f>
        <v>0.63003676825864263</v>
      </c>
      <c r="L60" s="23">
        <f>1/(POWER(1+$C39,L59))</f>
        <v>0.58336737801726157</v>
      </c>
      <c r="M60" s="23">
        <f>1/(POWER(1+$C39,M59))</f>
        <v>0.54015497964561265</v>
      </c>
      <c r="N60" s="23">
        <f>1/(POWER(1+$C39,N59))</f>
        <v>0.54015497964561265</v>
      </c>
    </row>
    <row r="61" spans="1:14" x14ac:dyDescent="0.15">
      <c r="A61" s="7"/>
      <c r="B61" s="6"/>
      <c r="C61" s="6"/>
      <c r="D61" s="6"/>
      <c r="E61" s="13" t="s">
        <v>10</v>
      </c>
      <c r="F61" s="19">
        <f>F57*F60</f>
        <v>548.54602029477394</v>
      </c>
      <c r="G61" s="19">
        <f>G57*G60</f>
        <v>596.72919561042511</v>
      </c>
      <c r="H61" s="19">
        <f>H57*H60</f>
        <v>639.15728833003107</v>
      </c>
      <c r="I61" s="19">
        <f>I57*I60</f>
        <v>679.80933056632819</v>
      </c>
      <c r="J61" s="19">
        <f>J57*J60</f>
        <v>718.73655186646261</v>
      </c>
      <c r="K61" s="19">
        <f>K57*K60</f>
        <v>705.27789066990397</v>
      </c>
      <c r="L61" s="19">
        <f>L57*L60</f>
        <v>692.21718899083157</v>
      </c>
      <c r="M61" s="19">
        <f>M57*M60</f>
        <v>679.39835215766789</v>
      </c>
      <c r="N61" s="22">
        <f>N58*N60</f>
        <v>13056.378129704917</v>
      </c>
    </row>
    <row r="62" spans="1:14" x14ac:dyDescent="0.15">
      <c r="A62" s="7"/>
      <c r="B62" s="6"/>
      <c r="C62" s="6"/>
      <c r="D62" s="6"/>
      <c r="E62" s="13" t="s">
        <v>36</v>
      </c>
      <c r="F62" s="19">
        <f>SUM(F61:N61)</f>
        <v>18316.24994819134</v>
      </c>
      <c r="G62" s="19"/>
      <c r="H62" s="17"/>
      <c r="I62" s="17"/>
      <c r="J62" s="19"/>
      <c r="K62" s="19"/>
      <c r="L62" s="19"/>
      <c r="M62" s="19" t="s">
        <v>9</v>
      </c>
      <c r="N62" s="12">
        <f>N61/F62</f>
        <v>0.71283031005995767</v>
      </c>
    </row>
    <row r="63" spans="1:14" x14ac:dyDescent="0.15">
      <c r="A63" s="7"/>
      <c r="B63" s="6"/>
      <c r="C63" s="6"/>
      <c r="D63" s="6"/>
      <c r="E63" s="13" t="s">
        <v>8</v>
      </c>
      <c r="F63" s="5">
        <v>1328</v>
      </c>
      <c r="G63" s="19"/>
      <c r="H63" s="17"/>
      <c r="I63" s="17"/>
      <c r="J63" s="17"/>
      <c r="K63" s="17"/>
      <c r="L63" s="17"/>
      <c r="M63" s="17"/>
      <c r="N63" s="17"/>
    </row>
    <row r="64" spans="1:14" x14ac:dyDescent="0.15">
      <c r="A64" s="7"/>
      <c r="B64" s="6"/>
      <c r="C64" s="6"/>
      <c r="D64" s="9"/>
      <c r="E64" s="21" t="s">
        <v>7</v>
      </c>
      <c r="F64" s="20">
        <f>F62-F63</f>
        <v>16988.24994819134</v>
      </c>
      <c r="G64" s="19"/>
      <c r="H64" s="17"/>
      <c r="I64" s="17"/>
      <c r="J64" s="17"/>
      <c r="K64" s="17"/>
      <c r="L64" s="17"/>
      <c r="M64" s="17"/>
      <c r="N64" s="17"/>
    </row>
    <row r="65" spans="1:14" x14ac:dyDescent="0.15">
      <c r="A65" s="7"/>
      <c r="B65" s="6"/>
      <c r="C65" s="6"/>
      <c r="D65" s="6"/>
      <c r="E65" s="13" t="s">
        <v>6</v>
      </c>
      <c r="F65" s="5">
        <v>213</v>
      </c>
      <c r="G65" s="18"/>
      <c r="H65" s="17"/>
      <c r="I65" s="17"/>
      <c r="J65" s="17"/>
      <c r="K65" s="17"/>
      <c r="L65" s="17"/>
      <c r="M65" s="17"/>
      <c r="N65" s="17"/>
    </row>
    <row r="66" spans="1:14" x14ac:dyDescent="0.15">
      <c r="A66" s="7"/>
      <c r="B66" s="6"/>
      <c r="C66" s="6"/>
      <c r="D66" s="6"/>
      <c r="E66" s="13" t="s">
        <v>5</v>
      </c>
      <c r="F66" s="15">
        <f>F64/F65</f>
        <v>79.757042010287975</v>
      </c>
      <c r="G66" s="14"/>
      <c r="H66" s="11"/>
      <c r="I66" s="11"/>
      <c r="J66" s="11"/>
      <c r="K66" s="11"/>
      <c r="L66" s="11"/>
      <c r="M66" s="11"/>
      <c r="N66" s="11"/>
    </row>
    <row r="67" spans="1:14" x14ac:dyDescent="0.15">
      <c r="A67" s="16"/>
      <c r="B67" s="6"/>
      <c r="C67" s="6"/>
      <c r="D67" s="6"/>
      <c r="E67" s="13" t="s">
        <v>4</v>
      </c>
      <c r="F67" s="15">
        <v>60.2</v>
      </c>
      <c r="G67" s="14"/>
      <c r="H67" s="11"/>
      <c r="I67" s="11"/>
      <c r="J67" s="11"/>
      <c r="K67" s="11"/>
      <c r="L67" s="11"/>
      <c r="M67" s="11"/>
      <c r="N67" s="11"/>
    </row>
    <row r="68" spans="1:14" x14ac:dyDescent="0.15">
      <c r="A68" s="7"/>
      <c r="B68" s="6"/>
      <c r="C68" s="6"/>
      <c r="D68" s="6"/>
      <c r="E68" s="13" t="s">
        <v>3</v>
      </c>
      <c r="F68" s="12">
        <f>F66/F67-1</f>
        <v>0.32486780747986654</v>
      </c>
      <c r="G68" s="11"/>
      <c r="H68" s="11"/>
      <c r="I68" s="11"/>
      <c r="J68" s="11"/>
      <c r="K68" s="11"/>
      <c r="L68" s="11"/>
      <c r="M68" s="11"/>
      <c r="N68" s="11"/>
    </row>
    <row r="69" spans="1:14" x14ac:dyDescent="0.15">
      <c r="A69" s="10" t="s">
        <v>2</v>
      </c>
      <c r="B69" s="9">
        <v>566</v>
      </c>
      <c r="C69" s="9">
        <v>599</v>
      </c>
      <c r="D69" s="9">
        <v>631</v>
      </c>
      <c r="E69" s="9">
        <v>659</v>
      </c>
      <c r="F69" s="8">
        <f>F46*F48</f>
        <v>698.54000000000008</v>
      </c>
      <c r="G69" s="8">
        <f>G46*G48</f>
        <v>740.45240000000013</v>
      </c>
      <c r="H69" s="8">
        <f>H46*H48</f>
        <v>784.87954400000024</v>
      </c>
      <c r="I69" s="8">
        <f>I46*I48</f>
        <v>831.97231664000026</v>
      </c>
      <c r="J69" s="8">
        <f>J46*J48</f>
        <v>881.89065563840029</v>
      </c>
      <c r="K69" s="8">
        <f>K46*K48</f>
        <v>934.80409497670439</v>
      </c>
      <c r="L69" s="8">
        <f>L46*L48</f>
        <v>990.89234067530674</v>
      </c>
      <c r="M69" s="8">
        <f>M46*M48</f>
        <v>1050.3458811158253</v>
      </c>
      <c r="N69" s="8">
        <f>N46*N48</f>
        <v>1071.3527987381417</v>
      </c>
    </row>
    <row r="70" spans="1:14" x14ac:dyDescent="0.15">
      <c r="A70" s="7" t="s">
        <v>1</v>
      </c>
      <c r="B70" s="6">
        <v>3982</v>
      </c>
      <c r="C70" s="5">
        <f>B70+C56-C52</f>
        <v>4068</v>
      </c>
      <c r="D70" s="5">
        <f>C70+D56-D52</f>
        <v>4206</v>
      </c>
      <c r="E70" s="5">
        <f>D70+E56-E52</f>
        <v>4301</v>
      </c>
      <c r="F70" s="5">
        <f>E70+F56-F52</f>
        <v>4423.8135999999995</v>
      </c>
      <c r="G70" s="5">
        <f>F70+G56-G52</f>
        <v>4553.9960159999991</v>
      </c>
      <c r="H70" s="5">
        <f>G70+H56-H52</f>
        <v>4691.9893769599994</v>
      </c>
      <c r="I70" s="5">
        <f>H70+I56-I52</f>
        <v>4838.2623395775991</v>
      </c>
      <c r="J70" s="5">
        <f>I70+J56-J52</f>
        <v>4993.311679952255</v>
      </c>
      <c r="K70" s="5">
        <f>J70+K56-K52</f>
        <v>5157.6639807493912</v>
      </c>
      <c r="L70" s="5">
        <f>K70+L56-L52</f>
        <v>5331.8774195943552</v>
      </c>
      <c r="M70" s="5">
        <f>L70+M56-M52</f>
        <v>5516.5436647700162</v>
      </c>
      <c r="N70" s="5">
        <f>M70+N56-N52</f>
        <v>5537.5505823923331</v>
      </c>
    </row>
    <row r="71" spans="1:14" x14ac:dyDescent="0.15">
      <c r="A71" s="4" t="s">
        <v>0</v>
      </c>
      <c r="B71" s="3">
        <f>B51/(B70-B56+B52)</f>
        <v>0.14154082416176095</v>
      </c>
      <c r="C71" s="3">
        <f>C51/B70</f>
        <v>0.15946760421898543</v>
      </c>
      <c r="D71" s="3">
        <f>D51/C70</f>
        <v>0.15486725663716813</v>
      </c>
      <c r="E71" s="3">
        <f>E51/D70</f>
        <v>0.15882073228720875</v>
      </c>
      <c r="F71" s="3">
        <f>F51/E70</f>
        <v>0.16626793768890957</v>
      </c>
      <c r="G71" s="3">
        <f>G51/F70</f>
        <v>0.18676359911728654</v>
      </c>
      <c r="H71" s="3">
        <f>H51/G70</f>
        <v>0.20710327010457372</v>
      </c>
      <c r="I71" s="3">
        <f>I51/H70</f>
        <v>0.22829251426227429</v>
      </c>
      <c r="J71" s="3">
        <f>J51/I70</f>
        <v>0.25031903002601641</v>
      </c>
      <c r="K71" s="3">
        <f>K51/J70</f>
        <v>0.25709904894581165</v>
      </c>
      <c r="L71" s="3">
        <f>L51/K70</f>
        <v>0.26384080663749682</v>
      </c>
      <c r="M71" s="3">
        <f>M51/L70</f>
        <v>0.27053329344142862</v>
      </c>
      <c r="N71" s="3">
        <f>N51/M70</f>
        <v>0.26670673797361527</v>
      </c>
    </row>
    <row r="72" spans="1:14" x14ac:dyDescent="0.15">
      <c r="A72" s="1"/>
      <c r="B72" s="1"/>
      <c r="C72" s="1"/>
      <c r="D72" s="1"/>
      <c r="E72" s="1"/>
    </row>
    <row r="73" spans="1:14" x14ac:dyDescent="0.15">
      <c r="A73" s="1"/>
      <c r="B73" s="1"/>
      <c r="C73" s="1"/>
      <c r="D73" s="1"/>
      <c r="E73" s="1"/>
    </row>
    <row r="74" spans="1:14" x14ac:dyDescent="0.15">
      <c r="A74" s="1"/>
      <c r="B74" s="1"/>
      <c r="C74" s="1"/>
      <c r="D74" s="1"/>
      <c r="E74" s="1"/>
    </row>
    <row r="75" spans="1:14" x14ac:dyDescent="0.15">
      <c r="A75" s="1"/>
      <c r="B75" s="1"/>
      <c r="C75" s="1"/>
      <c r="D75" s="1"/>
      <c r="E75" s="1"/>
    </row>
    <row r="76" spans="1:14" x14ac:dyDescent="0.15">
      <c r="A76" s="1"/>
      <c r="B76" s="1"/>
      <c r="C76" s="1"/>
      <c r="D76" s="1"/>
      <c r="E76" s="1"/>
    </row>
    <row r="77" spans="1:14" x14ac:dyDescent="0.15">
      <c r="A77" s="1"/>
      <c r="B77" s="1"/>
      <c r="C77" s="1"/>
      <c r="D77" s="1"/>
      <c r="E77" s="1"/>
    </row>
    <row r="78" spans="1:14" x14ac:dyDescent="0.15">
      <c r="A78" s="1"/>
      <c r="B78" s="1"/>
      <c r="C78" s="1"/>
      <c r="D78" s="1"/>
      <c r="E78" s="1"/>
    </row>
    <row r="79" spans="1:14" x14ac:dyDescent="0.15">
      <c r="A79" s="1"/>
      <c r="B79" s="1"/>
      <c r="C79" s="1"/>
      <c r="D79" s="1"/>
      <c r="E79" s="1"/>
    </row>
    <row r="80" spans="1:14" x14ac:dyDescent="0.15">
      <c r="A80" s="1"/>
      <c r="B80" s="1"/>
      <c r="C80" s="1"/>
      <c r="D80" s="1"/>
      <c r="E80" s="1"/>
    </row>
    <row r="81" spans="1:5" x14ac:dyDescent="0.15">
      <c r="A81" s="1"/>
      <c r="B81" s="1"/>
      <c r="C81" s="1"/>
      <c r="D81" s="1"/>
      <c r="E81" s="1"/>
    </row>
    <row r="82" spans="1:5" x14ac:dyDescent="0.15">
      <c r="A82" s="1"/>
      <c r="B82" s="1"/>
      <c r="C82" s="1"/>
      <c r="D82" s="1"/>
      <c r="E82" s="1"/>
    </row>
    <row r="83" spans="1:5" x14ac:dyDescent="0.15">
      <c r="A83" s="1"/>
      <c r="B83" s="1"/>
      <c r="C83" s="1"/>
      <c r="D83" s="1"/>
      <c r="E83" s="1"/>
    </row>
    <row r="84" spans="1:5" x14ac:dyDescent="0.15">
      <c r="A84" s="1"/>
      <c r="B84" s="1"/>
      <c r="C84" s="1"/>
      <c r="D84" s="1"/>
      <c r="E84" s="1"/>
    </row>
    <row r="85" spans="1:5" x14ac:dyDescent="0.15">
      <c r="A85" s="1"/>
      <c r="B85" s="1"/>
      <c r="C85" s="1"/>
      <c r="D85" s="1"/>
      <c r="E85" s="1"/>
    </row>
    <row r="86" spans="1:5" x14ac:dyDescent="0.15">
      <c r="A86" s="1"/>
      <c r="B86" s="1"/>
      <c r="C86" s="1"/>
      <c r="D86" s="1"/>
      <c r="E86" s="1"/>
    </row>
    <row r="87" spans="1:5" x14ac:dyDescent="0.15">
      <c r="A87" s="1"/>
      <c r="B87" s="1"/>
      <c r="C87" s="1"/>
      <c r="D87" s="1"/>
      <c r="E87" s="1"/>
    </row>
    <row r="88" spans="1:5" x14ac:dyDescent="0.15">
      <c r="A88" s="1"/>
      <c r="B88" s="1"/>
      <c r="C88" s="1"/>
      <c r="D88" s="1"/>
      <c r="E88" s="1"/>
    </row>
    <row r="89" spans="1:5" x14ac:dyDescent="0.15">
      <c r="A89" s="1"/>
      <c r="B89" s="1"/>
      <c r="C89" s="1"/>
      <c r="D89" s="1"/>
      <c r="E89" s="1"/>
    </row>
    <row r="90" spans="1:5" x14ac:dyDescent="0.15">
      <c r="A90" s="1"/>
      <c r="B90" s="1"/>
      <c r="C90" s="1"/>
      <c r="D90" s="1"/>
      <c r="E90" s="1"/>
    </row>
    <row r="91" spans="1:5" x14ac:dyDescent="0.15">
      <c r="A91" s="1"/>
      <c r="B91" s="1"/>
      <c r="C91" s="1"/>
      <c r="D91" s="1"/>
      <c r="E91" s="1"/>
    </row>
    <row r="92" spans="1:5" x14ac:dyDescent="0.15">
      <c r="A92" s="1"/>
      <c r="B92" s="1"/>
      <c r="C92" s="1"/>
      <c r="D92" s="1"/>
      <c r="E92" s="1"/>
    </row>
    <row r="93" spans="1:5" x14ac:dyDescent="0.15">
      <c r="A93" s="1"/>
      <c r="B93" s="1"/>
      <c r="C93" s="1"/>
      <c r="D93" s="1"/>
      <c r="E93" s="1"/>
    </row>
    <row r="94" spans="1:5" x14ac:dyDescent="0.15">
      <c r="A94" s="1"/>
      <c r="B94" s="1"/>
      <c r="C94" s="1"/>
      <c r="D94" s="1"/>
      <c r="E94" s="1"/>
    </row>
    <row r="95" spans="1:5" x14ac:dyDescent="0.15">
      <c r="A95" s="1"/>
      <c r="B95" s="1"/>
      <c r="C95" s="1"/>
      <c r="D95" s="1"/>
      <c r="E95" s="1"/>
    </row>
    <row r="96" spans="1:5" x14ac:dyDescent="0.15">
      <c r="A96" s="1"/>
      <c r="B96" s="1"/>
      <c r="C96" s="1"/>
      <c r="D96" s="1"/>
      <c r="E96" s="1"/>
    </row>
    <row r="97" spans="1:5" x14ac:dyDescent="0.15">
      <c r="A97" s="1"/>
      <c r="B97" s="1"/>
      <c r="C97" s="1"/>
      <c r="D97" s="1"/>
      <c r="E97" s="1"/>
    </row>
    <row r="98" spans="1:5" x14ac:dyDescent="0.15">
      <c r="A98" s="1"/>
      <c r="B98" s="1"/>
      <c r="C98" s="1"/>
      <c r="D98" s="1"/>
      <c r="E98" s="1"/>
    </row>
    <row r="99" spans="1:5" x14ac:dyDescent="0.15">
      <c r="A99" s="1"/>
      <c r="B99" s="1"/>
      <c r="C99" s="1"/>
      <c r="D99" s="1"/>
      <c r="E99" s="1"/>
    </row>
    <row r="100" spans="1:5" x14ac:dyDescent="0.15">
      <c r="A100" s="1"/>
      <c r="B100" s="1"/>
      <c r="C100" s="1"/>
      <c r="D100" s="1"/>
      <c r="E100" s="1"/>
    </row>
    <row r="101" spans="1:5" x14ac:dyDescent="0.15">
      <c r="A101" s="1"/>
      <c r="B101" s="1"/>
      <c r="C101" s="1"/>
      <c r="D101" s="1"/>
      <c r="E101" s="1"/>
    </row>
    <row r="102" spans="1:5" x14ac:dyDescent="0.15">
      <c r="A102" s="1"/>
      <c r="B102" s="1"/>
      <c r="C102" s="1"/>
      <c r="D102" s="1"/>
      <c r="E102" s="1"/>
    </row>
    <row r="103" spans="1:5" x14ac:dyDescent="0.15">
      <c r="A103" s="1"/>
      <c r="B103" s="1"/>
      <c r="C103" s="1"/>
      <c r="D103" s="1"/>
      <c r="E103" s="1"/>
    </row>
    <row r="104" spans="1:5" x14ac:dyDescent="0.15">
      <c r="A104" s="1"/>
      <c r="B104" s="1"/>
      <c r="C104" s="1"/>
      <c r="D104" s="1"/>
      <c r="E104" s="1"/>
    </row>
    <row r="105" spans="1:5" x14ac:dyDescent="0.15">
      <c r="A105" s="1"/>
      <c r="B105" s="1"/>
      <c r="C105" s="1"/>
      <c r="D105" s="1"/>
      <c r="E105" s="1"/>
    </row>
    <row r="106" spans="1:5" x14ac:dyDescent="0.15">
      <c r="A106" s="1"/>
      <c r="B106" s="1"/>
      <c r="C106" s="1"/>
      <c r="D106" s="1"/>
      <c r="E106" s="1"/>
    </row>
    <row r="107" spans="1:5" x14ac:dyDescent="0.15">
      <c r="A107" s="1"/>
      <c r="B107" s="1"/>
      <c r="C107" s="1"/>
      <c r="D107" s="1"/>
      <c r="E107" s="1"/>
    </row>
    <row r="108" spans="1:5" x14ac:dyDescent="0.15">
      <c r="A108" s="1"/>
      <c r="B108" s="1"/>
      <c r="C108" s="1"/>
      <c r="D108" s="1"/>
      <c r="E108" s="1"/>
    </row>
    <row r="109" spans="1:5" x14ac:dyDescent="0.15">
      <c r="A109" s="1"/>
      <c r="B109" s="1"/>
      <c r="C109" s="1"/>
      <c r="D109" s="1"/>
      <c r="E109" s="1"/>
    </row>
    <row r="110" spans="1:5" x14ac:dyDescent="0.15">
      <c r="A110" s="1"/>
      <c r="B110" s="1"/>
      <c r="C110" s="1"/>
      <c r="D110" s="1"/>
      <c r="E110" s="1"/>
    </row>
    <row r="111" spans="1:5" x14ac:dyDescent="0.15">
      <c r="A111" s="1"/>
      <c r="B111" s="1"/>
      <c r="C111" s="1"/>
      <c r="D111" s="1"/>
      <c r="E111" s="1"/>
    </row>
    <row r="112" spans="1:5" x14ac:dyDescent="0.15">
      <c r="A112" s="1"/>
      <c r="B112" s="1"/>
      <c r="C112" s="1"/>
      <c r="D112" s="1"/>
      <c r="E112" s="1"/>
    </row>
    <row r="113" spans="1:5" x14ac:dyDescent="0.15">
      <c r="A113" s="1"/>
      <c r="B113" s="1"/>
      <c r="C113" s="1"/>
      <c r="D113" s="1"/>
      <c r="E113" s="1"/>
    </row>
    <row r="114" spans="1:5" x14ac:dyDescent="0.15">
      <c r="A114" s="1"/>
      <c r="B114" s="1"/>
      <c r="C114" s="1"/>
      <c r="D114" s="1"/>
      <c r="E114" s="1"/>
    </row>
    <row r="115" spans="1:5" x14ac:dyDescent="0.15">
      <c r="A115" s="1"/>
      <c r="B115" s="1"/>
      <c r="C115" s="1"/>
      <c r="D115" s="1"/>
      <c r="E115" s="1"/>
    </row>
    <row r="116" spans="1:5" x14ac:dyDescent="0.15">
      <c r="A116" s="1"/>
      <c r="B116" s="1"/>
      <c r="C116" s="1"/>
      <c r="D116" s="1"/>
      <c r="E116" s="1"/>
    </row>
    <row r="117" spans="1:5" x14ac:dyDescent="0.15">
      <c r="A117" s="1"/>
      <c r="B117" s="1"/>
      <c r="C117" s="1"/>
      <c r="D117" s="1"/>
      <c r="E117" s="1"/>
    </row>
    <row r="118" spans="1:5" x14ac:dyDescent="0.15">
      <c r="A118" s="1"/>
      <c r="B118" s="1"/>
      <c r="C118" s="1"/>
      <c r="D118" s="1"/>
      <c r="E118" s="1"/>
    </row>
    <row r="119" spans="1:5" x14ac:dyDescent="0.15">
      <c r="A119" s="1"/>
      <c r="B119" s="1"/>
      <c r="C119" s="1"/>
      <c r="D119" s="1"/>
      <c r="E119" s="1"/>
    </row>
    <row r="120" spans="1:5" x14ac:dyDescent="0.15">
      <c r="A120" s="1"/>
      <c r="B120" s="1"/>
      <c r="C120" s="1"/>
      <c r="D120" s="1"/>
      <c r="E120" s="1"/>
    </row>
    <row r="121" spans="1:5" x14ac:dyDescent="0.15">
      <c r="A121" s="1"/>
      <c r="B121" s="1"/>
      <c r="C121" s="1"/>
      <c r="D121" s="1"/>
      <c r="E121" s="1"/>
    </row>
    <row r="122" spans="1:5" x14ac:dyDescent="0.15">
      <c r="A122" s="1"/>
      <c r="B122" s="1"/>
      <c r="C122" s="1"/>
      <c r="D122" s="1"/>
      <c r="E122" s="1"/>
    </row>
    <row r="123" spans="1:5" x14ac:dyDescent="0.15">
      <c r="A123" s="1"/>
      <c r="B123" s="1"/>
      <c r="C123" s="1"/>
      <c r="D123" s="1"/>
      <c r="E123" s="1"/>
    </row>
    <row r="124" spans="1:5" x14ac:dyDescent="0.15">
      <c r="A124" s="1"/>
      <c r="B124" s="1"/>
      <c r="C124" s="1"/>
      <c r="D124" s="1"/>
      <c r="E124" s="1"/>
    </row>
    <row r="125" spans="1:5" x14ac:dyDescent="0.15">
      <c r="A125" s="1"/>
      <c r="B125" s="1"/>
      <c r="C125" s="1"/>
      <c r="D125" s="1"/>
      <c r="E125" s="1"/>
    </row>
    <row r="126" spans="1:5" x14ac:dyDescent="0.15">
      <c r="A126" s="1"/>
      <c r="B126" s="1"/>
      <c r="C126" s="1"/>
      <c r="D126" s="1"/>
      <c r="E126" s="1"/>
    </row>
    <row r="127" spans="1:5" x14ac:dyDescent="0.15">
      <c r="A127" s="1"/>
      <c r="B127" s="1"/>
      <c r="C127" s="1"/>
      <c r="D127" s="1"/>
      <c r="E127" s="1"/>
    </row>
    <row r="128" spans="1:5" x14ac:dyDescent="0.15">
      <c r="A128" s="1"/>
      <c r="B128" s="1"/>
      <c r="C128" s="1"/>
      <c r="D128" s="1"/>
      <c r="E128" s="1"/>
    </row>
    <row r="129" spans="1:5" x14ac:dyDescent="0.15">
      <c r="A129" s="1"/>
      <c r="B129" s="1"/>
      <c r="C129" s="1"/>
      <c r="D129" s="1"/>
      <c r="E129" s="1"/>
    </row>
    <row r="130" spans="1:5" x14ac:dyDescent="0.15">
      <c r="A130" s="1"/>
      <c r="B130" s="1"/>
      <c r="C130" s="1"/>
      <c r="D130" s="1"/>
      <c r="E130" s="1"/>
    </row>
    <row r="131" spans="1:5" x14ac:dyDescent="0.15">
      <c r="A131" s="1"/>
      <c r="B131" s="1"/>
      <c r="C131" s="1"/>
      <c r="D131" s="1"/>
      <c r="E131" s="1"/>
    </row>
    <row r="132" spans="1:5" x14ac:dyDescent="0.15">
      <c r="A132" s="1"/>
      <c r="B132" s="1"/>
      <c r="C132" s="1"/>
      <c r="D132" s="1"/>
      <c r="E132" s="1"/>
    </row>
    <row r="133" spans="1:5" x14ac:dyDescent="0.15">
      <c r="A133" s="1"/>
      <c r="B133" s="1"/>
      <c r="C133" s="1"/>
      <c r="D133" s="1"/>
      <c r="E133" s="1"/>
    </row>
    <row r="134" spans="1:5" x14ac:dyDescent="0.15">
      <c r="A134" s="1"/>
      <c r="B134" s="1"/>
      <c r="C134" s="1"/>
      <c r="D134" s="1"/>
      <c r="E134" s="1"/>
    </row>
    <row r="135" spans="1:5" x14ac:dyDescent="0.15">
      <c r="A135" s="1"/>
      <c r="B135" s="1"/>
      <c r="C135" s="1"/>
      <c r="D135" s="1"/>
      <c r="E135" s="1"/>
    </row>
    <row r="136" spans="1:5" x14ac:dyDescent="0.15">
      <c r="A136" s="1"/>
      <c r="B136" s="1"/>
      <c r="C136" s="1"/>
      <c r="D136" s="1"/>
      <c r="E136" s="1"/>
    </row>
    <row r="137" spans="1:5" x14ac:dyDescent="0.15">
      <c r="A137" s="1"/>
      <c r="B137" s="1"/>
      <c r="C137" s="1"/>
      <c r="D137" s="1"/>
      <c r="E137" s="1"/>
    </row>
    <row r="138" spans="1:5" x14ac:dyDescent="0.15">
      <c r="A138" s="1"/>
      <c r="B138" s="1"/>
      <c r="C138" s="1"/>
      <c r="D138" s="1"/>
      <c r="E138" s="1"/>
    </row>
    <row r="139" spans="1:5" x14ac:dyDescent="0.15">
      <c r="A139" s="1"/>
      <c r="B139" s="1"/>
      <c r="C139" s="1"/>
      <c r="D139" s="1"/>
      <c r="E139" s="1"/>
    </row>
    <row r="140" spans="1:5" x14ac:dyDescent="0.15">
      <c r="A140" s="1"/>
      <c r="B140" s="1"/>
      <c r="C140" s="1"/>
      <c r="D140" s="1"/>
      <c r="E140" s="1"/>
    </row>
    <row r="141" spans="1:5" x14ac:dyDescent="0.15">
      <c r="A141" s="1"/>
      <c r="B141" s="1"/>
      <c r="C141" s="1"/>
      <c r="D141" s="1"/>
      <c r="E141" s="1"/>
    </row>
    <row r="142" spans="1:5" x14ac:dyDescent="0.15">
      <c r="A142" s="1"/>
      <c r="B142" s="1"/>
      <c r="C142" s="1"/>
      <c r="D142" s="1"/>
      <c r="E142" s="1"/>
    </row>
    <row r="143" spans="1:5" x14ac:dyDescent="0.15">
      <c r="A143" s="1"/>
      <c r="B143" s="1"/>
      <c r="C143" s="1"/>
      <c r="D143" s="1"/>
      <c r="E143" s="1"/>
    </row>
    <row r="144" spans="1:5" x14ac:dyDescent="0.15">
      <c r="A144" s="1"/>
      <c r="B144" s="1"/>
      <c r="C144" s="1"/>
      <c r="D144" s="1"/>
      <c r="E144" s="1"/>
    </row>
    <row r="145" spans="1:5" x14ac:dyDescent="0.15">
      <c r="A145" s="1"/>
      <c r="B145" s="1"/>
      <c r="C145" s="1"/>
      <c r="D145" s="1"/>
      <c r="E145" s="1"/>
    </row>
    <row r="146" spans="1:5" x14ac:dyDescent="0.15">
      <c r="A146" s="1"/>
      <c r="B146" s="1"/>
      <c r="C146" s="1"/>
      <c r="D146" s="1"/>
      <c r="E146" s="1"/>
    </row>
    <row r="147" spans="1:5" x14ac:dyDescent="0.15">
      <c r="A147" s="1"/>
      <c r="B147" s="1"/>
      <c r="C147" s="1"/>
      <c r="D147" s="1"/>
      <c r="E147" s="1"/>
    </row>
    <row r="148" spans="1:5" x14ac:dyDescent="0.15">
      <c r="A148" s="1"/>
      <c r="B148" s="1"/>
      <c r="C148" s="1"/>
      <c r="D148" s="1"/>
      <c r="E148" s="1"/>
    </row>
  </sheetData>
  <pageMargins left="0.75" right="0.75" top="1" bottom="1" header="0.5" footer="0.5"/>
  <pageSetup paperSize="9" scale="65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5934-F8E7-D64C-BC22-BF45FFE0C0F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DCF basic Table 9.1 (2)</vt:lpstr>
      <vt:lpstr>Blad1</vt:lpstr>
      <vt:lpstr>'DCF basic Table 9.1 (2)'!Afdrukbereik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Schoenmaker</dc:creator>
  <cp:lastModifiedBy>Dirk Schoenmaker</cp:lastModifiedBy>
  <dcterms:created xsi:type="dcterms:W3CDTF">2023-09-23T13:51:09Z</dcterms:created>
  <dcterms:modified xsi:type="dcterms:W3CDTF">2023-09-23T13:55:32Z</dcterms:modified>
</cp:coreProperties>
</file>