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choenmaker/Documents/Book Corporate Finance/Website/"/>
    </mc:Choice>
  </mc:AlternateContent>
  <xr:revisionPtr revIDLastSave="0" documentId="13_ncr:1_{C146882C-E1BA-3B40-A87A-ABFC16BABCF0}" xr6:coauthVersionLast="47" xr6:coauthVersionMax="47" xr10:uidLastSave="{00000000-0000-0000-0000-000000000000}"/>
  <bookViews>
    <workbookView xWindow="1820" yWindow="500" windowWidth="31460" windowHeight="23060" activeTab="3" xr2:uid="{F425F3BA-750B-4A37-A566-DA7AC26487CA}"/>
  </bookViews>
  <sheets>
    <sheet name="DCF standalone ex USLP" sheetId="1" r:id="rId1"/>
    <sheet name="DCF standalone incl USLP" sheetId="2" r:id="rId2"/>
    <sheet name="Market implied DCF standalone" sheetId="3" r:id="rId3"/>
    <sheet name="DCF Unilever in KHC" sheetId="5" r:id="rId4"/>
  </sheets>
  <externalReferences>
    <externalReference r:id="rId5"/>
    <externalReference r:id="rId6"/>
    <externalReference r:id="rId7"/>
    <externalReference r:id="rId8"/>
  </externalReferences>
  <definedNames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\P" localSheetId="3">#REF!</definedName>
    <definedName name="\P">#REF!</definedName>
    <definedName name="A" localSheetId="3">#REF!</definedName>
    <definedName name="A">#REF!</definedName>
    <definedName name="AcuBudimex" localSheetId="3">[1]Divisiones!#REF!</definedName>
    <definedName name="AcuBudimex">[1]Divisiones!#REF!</definedName>
    <definedName name="AcuConcesiones" localSheetId="3">[1]Divisiones!#REF!</definedName>
    <definedName name="AcuConcesiones">[1]Divisiones!#REF!</definedName>
    <definedName name="AcuConstruccionexBudimex" localSheetId="3">[1]Divisiones!#REF!</definedName>
    <definedName name="AcuConstruccionexBudimex">[1]Divisiones!#REF!</definedName>
    <definedName name="AcuConstruccionTotal" localSheetId="3">[1]Divisiones!#REF!</definedName>
    <definedName name="AcuConstruccionTotal">[1]Divisiones!#REF!</definedName>
    <definedName name="AcuInmobiliaria" localSheetId="3">[1]Divisiones!#REF!</definedName>
    <definedName name="AcuInmobiliaria">[1]Divisiones!#REF!</definedName>
    <definedName name="AcuServicios" localSheetId="3">[1]Divisiones!#REF!</definedName>
    <definedName name="AcuServicios">[1]Divisiones!#REF!</definedName>
    <definedName name="AcuSinMIG" localSheetId="3">#REF!</definedName>
    <definedName name="AcuSinMIG">#REF!</definedName>
    <definedName name="_xlnm.Print_Area" localSheetId="0">'DCF standalone ex USLP'!$A$1:$V$35</definedName>
    <definedName name="_xlnm.Print_Area" localSheetId="1">'DCF standalone incl USLP'!$A$1:$V$35</definedName>
    <definedName name="_xlnm.Print_Area" localSheetId="3">'DCF Unilever in KHC'!$A$1:$V$34</definedName>
    <definedName name="_xlnm.Print_Area" localSheetId="2">'Market implied DCF standalone'!$A$1:$V$35</definedName>
    <definedName name="Concesiones" localSheetId="3">#REF!</definedName>
    <definedName name="Concesiones">#REF!</definedName>
    <definedName name="_xlnm.Database" localSheetId="3">#REF!</definedName>
    <definedName name="_xlnm.Database">#REF!</definedName>
    <definedName name="Divisiones" localSheetId="3">#REF!</definedName>
    <definedName name="Divisiones">#REF!</definedName>
    <definedName name="Img_ML_8h5e9i3c" hidden="1">"IMG_3"</definedName>
    <definedName name="Inmobiliaria">#REF!</definedName>
    <definedName name="Inversion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TRACTS_OTHER_COMMODITIES_EQUITIES.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41379.3651388889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QShowHideColumns" hidden="1">"iQShowAnnual"</definedName>
    <definedName name="ML_2b2b8h8h" localSheetId="3">'[2]ML BS'!#REF!</definedName>
    <definedName name="ML_2b2b8h8h">'[2]ML BS'!#REF!</definedName>
    <definedName name="ML_7n6h3t1t" localSheetId="3">[3]Renewables!#REF!</definedName>
    <definedName name="ML_7n6h3t1t">[3]Renewables!#REF!</definedName>
    <definedName name="ML_8h7g4d4d" localSheetId="3">#REF!</definedName>
    <definedName name="ML_8h7g4d4d">#REF!</definedName>
    <definedName name="_xlnm.Extract" localSheetId="3">#REF!</definedName>
    <definedName name="_xlnm.Extract">#REF!</definedName>
    <definedName name="PYG" localSheetId="3">#REF!</definedName>
    <definedName name="PYG">#REF!</definedName>
    <definedName name="traficomensual">#REF!</definedName>
    <definedName name="TrimAeropuertos" localSheetId="3">[1]Infraestructuras!#REF!</definedName>
    <definedName name="TrimAeropuertos">[1]Infraestructuras!#REF!</definedName>
    <definedName name="TrimAparcamientos" localSheetId="3">[1]Infraestructuras!#REF!</definedName>
    <definedName name="TrimAparcamientos">[1]Infraestructuras!#REF!</definedName>
    <definedName name="TrimAusol" localSheetId="3">[1]Infraestructuras!#REF!</definedName>
    <definedName name="TrimAusol">[1]Infraestructuras!#REF!</definedName>
    <definedName name="TrimAutema" localSheetId="3">[1]Infraestructuras!#REF!</definedName>
    <definedName name="TrimAutema">[1]Infraestructuras!#REF!</definedName>
    <definedName name="TrimAutopistas" localSheetId="3">[1]Infraestructuras!#REF!</definedName>
    <definedName name="TrimAutopistas">[1]Infraestructuras!#REF!</definedName>
    <definedName name="TrimBudimex" localSheetId="3">[1]Divisiones!#REF!</definedName>
    <definedName name="TrimBudimex">[1]Divisiones!#REF!</definedName>
    <definedName name="TrimConcesiones" localSheetId="3">[1]Divisiones!#REF!</definedName>
    <definedName name="TrimConcesiones">[1]Divisiones!#REF!</definedName>
    <definedName name="TrimConstruccionexBudimex" localSheetId="3">[1]Divisiones!#REF!</definedName>
    <definedName name="TrimConstruccionexBudimex">[1]Divisiones!#REF!</definedName>
    <definedName name="TrimConstruccionTotal" localSheetId="3">[1]Divisiones!#REF!</definedName>
    <definedName name="TrimConstruccionTotal">[1]Divisiones!#REF!</definedName>
    <definedName name="TrimDetalleInmob" localSheetId="3">[1]Inmobiliaria!#REF!</definedName>
    <definedName name="TrimDetalleInmob">[1]Inmobiliaria!#REF!</definedName>
    <definedName name="Trimestral" localSheetId="3">'[1]P&amp;L'!#REF!</definedName>
    <definedName name="Trimestral">'[1]P&amp;L'!#REF!</definedName>
    <definedName name="TrimETR407" localSheetId="3">[1]Infraestructuras!#REF!</definedName>
    <definedName name="TrimETR407">[1]Infraestructuras!#REF!</definedName>
    <definedName name="TrimInmobiliaria" localSheetId="3">[1]Divisiones!#REF!</definedName>
    <definedName name="TrimInmobiliaria">[1]Divisiones!#REF!</definedName>
    <definedName name="TrimServicios" localSheetId="3">[1]Divisiones!#REF!</definedName>
    <definedName name="TrimServicios">[1]Divisiones!#REF!</definedName>
    <definedName name="TrimSinMIG">#REF!</definedName>
    <definedName name="Vent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5" l="1"/>
  <c r="C3" i="5"/>
  <c r="G5" i="5"/>
  <c r="G12" i="5" s="1"/>
  <c r="M5" i="5"/>
  <c r="N5" i="5"/>
  <c r="O5" i="5"/>
  <c r="P5" i="5" s="1"/>
  <c r="Q5" i="5" s="1"/>
  <c r="R5" i="5" s="1"/>
  <c r="S5" i="5" s="1"/>
  <c r="T5" i="5" s="1"/>
  <c r="U5" i="5" s="1"/>
  <c r="V5" i="5"/>
  <c r="M6" i="5"/>
  <c r="N6" i="5"/>
  <c r="O6" i="5"/>
  <c r="P6" i="5" s="1"/>
  <c r="Q6" i="5" s="1"/>
  <c r="R6" i="5"/>
  <c r="S6" i="5"/>
  <c r="T6" i="5" s="1"/>
  <c r="U6" i="5" s="1"/>
  <c r="V6" i="5" s="1"/>
  <c r="G7" i="5"/>
  <c r="H7" i="5" s="1"/>
  <c r="I7" i="5" s="1"/>
  <c r="J7" i="5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F8" i="5"/>
  <c r="F9" i="5"/>
  <c r="F18" i="5" s="1"/>
  <c r="G10" i="5"/>
  <c r="H10" i="5"/>
  <c r="I10" i="5"/>
  <c r="J10" i="5"/>
  <c r="K10" i="5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F12" i="5"/>
  <c r="F19" i="5" s="1"/>
  <c r="F23" i="5"/>
  <c r="G23" i="5"/>
  <c r="H23" i="5"/>
  <c r="I23" i="5"/>
  <c r="J23" i="5"/>
  <c r="K23" i="5"/>
  <c r="L23" i="5"/>
  <c r="L24" i="5" s="1"/>
  <c r="M23" i="5"/>
  <c r="M24" i="5" s="1"/>
  <c r="N23" i="5"/>
  <c r="N24" i="5" s="1"/>
  <c r="O23" i="5"/>
  <c r="O24" i="5" s="1"/>
  <c r="P23" i="5"/>
  <c r="P24" i="5" s="1"/>
  <c r="Q23" i="5"/>
  <c r="R23" i="5"/>
  <c r="S23" i="5"/>
  <c r="T23" i="5"/>
  <c r="T24" i="5" s="1"/>
  <c r="U23" i="5"/>
  <c r="F24" i="5"/>
  <c r="G24" i="5"/>
  <c r="H24" i="5"/>
  <c r="K24" i="5"/>
  <c r="S24" i="5"/>
  <c r="G27" i="5"/>
  <c r="C4" i="3"/>
  <c r="G6" i="3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/>
  <c r="G7" i="3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G8" i="3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F9" i="3"/>
  <c r="G9" i="3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V10" i="3" s="1"/>
  <c r="F10" i="3"/>
  <c r="G10" i="3" s="1"/>
  <c r="H10" i="3" s="1"/>
  <c r="G11" i="3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F13" i="3"/>
  <c r="G13" i="3" s="1"/>
  <c r="F24" i="3"/>
  <c r="G24" i="3"/>
  <c r="G25" i="3" s="1"/>
  <c r="H24" i="3"/>
  <c r="H25" i="3" s="1"/>
  <c r="I24" i="3"/>
  <c r="I25" i="3" s="1"/>
  <c r="J24" i="3"/>
  <c r="K24" i="3"/>
  <c r="K25" i="3" s="1"/>
  <c r="L24" i="3"/>
  <c r="M24" i="3"/>
  <c r="M25" i="3" s="1"/>
  <c r="N24" i="3"/>
  <c r="N25" i="3" s="1"/>
  <c r="O24" i="3"/>
  <c r="O25" i="3" s="1"/>
  <c r="P24" i="3"/>
  <c r="P25" i="3" s="1"/>
  <c r="Q24" i="3"/>
  <c r="Q25" i="3" s="1"/>
  <c r="R24" i="3"/>
  <c r="R25" i="3" s="1"/>
  <c r="S24" i="3"/>
  <c r="S25" i="3" s="1"/>
  <c r="T24" i="3"/>
  <c r="T25" i="3" s="1"/>
  <c r="U24" i="3"/>
  <c r="F25" i="3"/>
  <c r="J25" i="3"/>
  <c r="L25" i="3"/>
  <c r="G28" i="3"/>
  <c r="G9" i="5" l="1"/>
  <c r="H9" i="5" s="1"/>
  <c r="I9" i="5" s="1"/>
  <c r="J9" i="5" s="1"/>
  <c r="K9" i="5" s="1"/>
  <c r="F13" i="5"/>
  <c r="F14" i="5" s="1"/>
  <c r="F15" i="5" s="1"/>
  <c r="F36" i="5"/>
  <c r="F17" i="5"/>
  <c r="V23" i="5"/>
  <c r="V24" i="5" s="1"/>
  <c r="U24" i="5"/>
  <c r="G8" i="5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V9" i="5" s="1"/>
  <c r="F16" i="5"/>
  <c r="L9" i="5"/>
  <c r="G19" i="5"/>
  <c r="H12" i="5"/>
  <c r="G13" i="5"/>
  <c r="F20" i="5"/>
  <c r="F31" i="5" s="1"/>
  <c r="F32" i="5" s="1"/>
  <c r="G18" i="5"/>
  <c r="F38" i="5"/>
  <c r="F39" i="5" s="1"/>
  <c r="I24" i="5"/>
  <c r="R24" i="5"/>
  <c r="J24" i="5"/>
  <c r="Q24" i="5"/>
  <c r="V24" i="3"/>
  <c r="V25" i="3" s="1"/>
  <c r="U25" i="3"/>
  <c r="I10" i="3"/>
  <c r="G17" i="3"/>
  <c r="H13" i="3"/>
  <c r="G20" i="3"/>
  <c r="G14" i="3"/>
  <c r="F17" i="3"/>
  <c r="F19" i="3"/>
  <c r="G19" i="3"/>
  <c r="F14" i="3"/>
  <c r="F20" i="3"/>
  <c r="F3" i="2"/>
  <c r="C4" i="2" s="1"/>
  <c r="G6" i="2"/>
  <c r="H6" i="2"/>
  <c r="I6" i="2"/>
  <c r="J6" i="2"/>
  <c r="K6" i="2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/>
  <c r="H7" i="2"/>
  <c r="I7" i="2"/>
  <c r="J7" i="2" s="1"/>
  <c r="K7" i="2" s="1"/>
  <c r="L7" i="2" s="1"/>
  <c r="M7" i="2" s="1"/>
  <c r="N7" i="2" s="1"/>
  <c r="O7" i="2" s="1"/>
  <c r="P7" i="2" s="1"/>
  <c r="Q7" i="2" s="1"/>
  <c r="R7" i="2" s="1"/>
  <c r="S7" i="2"/>
  <c r="T7" i="2"/>
  <c r="U7" i="2" s="1"/>
  <c r="V7" i="2" s="1"/>
  <c r="G8" i="2"/>
  <c r="H8" i="2"/>
  <c r="I8" i="2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F9" i="2"/>
  <c r="G9" i="2"/>
  <c r="H9" i="2"/>
  <c r="I9" i="2" s="1"/>
  <c r="J9" i="2" s="1"/>
  <c r="K9" i="2" s="1"/>
  <c r="L9" i="2" s="1"/>
  <c r="M9" i="2" s="1"/>
  <c r="N9" i="2" s="1"/>
  <c r="O9" i="2" s="1"/>
  <c r="P9" i="2" s="1"/>
  <c r="Q9" i="2" s="1"/>
  <c r="R9" i="2"/>
  <c r="S9" i="2" s="1"/>
  <c r="T9" i="2" s="1"/>
  <c r="U9" i="2" s="1"/>
  <c r="V9" i="2" s="1"/>
  <c r="V10" i="2" s="1"/>
  <c r="F10" i="2"/>
  <c r="G10" i="2"/>
  <c r="H10" i="2"/>
  <c r="I10" i="2"/>
  <c r="J10" i="2"/>
  <c r="K10" i="2"/>
  <c r="G11" i="2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F13" i="2"/>
  <c r="G13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G28" i="2"/>
  <c r="F21" i="5" l="1"/>
  <c r="F25" i="5" s="1"/>
  <c r="G14" i="5"/>
  <c r="G38" i="5"/>
  <c r="G39" i="5" s="1"/>
  <c r="G15" i="5"/>
  <c r="G16" i="5"/>
  <c r="I12" i="5"/>
  <c r="H19" i="5"/>
  <c r="H16" i="5"/>
  <c r="H13" i="5"/>
  <c r="G20" i="5"/>
  <c r="M9" i="5"/>
  <c r="H18" i="5"/>
  <c r="F33" i="5"/>
  <c r="F34" i="5"/>
  <c r="F15" i="3"/>
  <c r="F39" i="3"/>
  <c r="F40" i="3" s="1"/>
  <c r="F16" i="3"/>
  <c r="G15" i="3"/>
  <c r="G39" i="3"/>
  <c r="G40" i="3" s="1"/>
  <c r="G16" i="3"/>
  <c r="H17" i="3"/>
  <c r="I13" i="3"/>
  <c r="H20" i="3"/>
  <c r="H14" i="3"/>
  <c r="G21" i="3"/>
  <c r="F21" i="3"/>
  <c r="F32" i="3" s="1"/>
  <c r="H19" i="3"/>
  <c r="H21" i="3" s="1"/>
  <c r="J10" i="3"/>
  <c r="J25" i="2"/>
  <c r="T25" i="2"/>
  <c r="K25" i="2"/>
  <c r="F25" i="2"/>
  <c r="Q25" i="2"/>
  <c r="M25" i="2"/>
  <c r="H25" i="2"/>
  <c r="L25" i="2"/>
  <c r="N25" i="2"/>
  <c r="P25" i="2"/>
  <c r="I25" i="2"/>
  <c r="R25" i="2"/>
  <c r="U25" i="2"/>
  <c r="V25" i="2"/>
  <c r="S25" i="2"/>
  <c r="L10" i="2"/>
  <c r="G17" i="2"/>
  <c r="H13" i="2"/>
  <c r="G20" i="2"/>
  <c r="G14" i="2"/>
  <c r="F20" i="2"/>
  <c r="F14" i="2"/>
  <c r="F17" i="2"/>
  <c r="G19" i="2"/>
  <c r="G21" i="2" s="1"/>
  <c r="F19" i="2"/>
  <c r="G25" i="2"/>
  <c r="O25" i="2"/>
  <c r="H20" i="5" l="1"/>
  <c r="G31" i="5"/>
  <c r="G33" i="5"/>
  <c r="H31" i="5"/>
  <c r="G34" i="5"/>
  <c r="N9" i="5"/>
  <c r="I16" i="5"/>
  <c r="J12" i="5"/>
  <c r="I19" i="5"/>
  <c r="I13" i="5"/>
  <c r="I18" i="5"/>
  <c r="I20" i="5" s="1"/>
  <c r="G36" i="5"/>
  <c r="G17" i="5"/>
  <c r="G21" i="5" s="1"/>
  <c r="G25" i="5" s="1"/>
  <c r="G32" i="5"/>
  <c r="H14" i="5"/>
  <c r="H15" i="5" s="1"/>
  <c r="H38" i="5"/>
  <c r="H39" i="5" s="1"/>
  <c r="K10" i="3"/>
  <c r="G18" i="3"/>
  <c r="G22" i="3" s="1"/>
  <c r="G26" i="3" s="1"/>
  <c r="G37" i="3"/>
  <c r="F34" i="3"/>
  <c r="G32" i="3"/>
  <c r="F35" i="3"/>
  <c r="H39" i="3"/>
  <c r="H40" i="3" s="1"/>
  <c r="H15" i="3"/>
  <c r="H16" i="3" s="1"/>
  <c r="F18" i="3"/>
  <c r="F22" i="3" s="1"/>
  <c r="F26" i="3" s="1"/>
  <c r="F37" i="3"/>
  <c r="F33" i="3"/>
  <c r="J13" i="3"/>
  <c r="I20" i="3"/>
  <c r="I17" i="3"/>
  <c r="I14" i="3"/>
  <c r="I19" i="3"/>
  <c r="F21" i="2"/>
  <c r="F32" i="2" s="1"/>
  <c r="G32" i="2" s="1"/>
  <c r="F34" i="2"/>
  <c r="G39" i="2"/>
  <c r="G40" i="2" s="1"/>
  <c r="G15" i="2"/>
  <c r="G16" i="2" s="1"/>
  <c r="H17" i="2"/>
  <c r="I13" i="2"/>
  <c r="H20" i="2"/>
  <c r="H14" i="2"/>
  <c r="H19" i="2"/>
  <c r="F39" i="2"/>
  <c r="F40" i="2" s="1"/>
  <c r="F15" i="2"/>
  <c r="F16" i="2"/>
  <c r="F35" i="2"/>
  <c r="M10" i="2"/>
  <c r="H17" i="5" l="1"/>
  <c r="H21" i="5" s="1"/>
  <c r="H25" i="5" s="1"/>
  <c r="H36" i="5"/>
  <c r="H32" i="5"/>
  <c r="J16" i="5"/>
  <c r="J13" i="5"/>
  <c r="K12" i="5"/>
  <c r="J19" i="5"/>
  <c r="J18" i="5"/>
  <c r="O9" i="5"/>
  <c r="H33" i="5"/>
  <c r="I31" i="5"/>
  <c r="H34" i="5"/>
  <c r="I14" i="5"/>
  <c r="I15" i="5" s="1"/>
  <c r="I38" i="5"/>
  <c r="I39" i="5" s="1"/>
  <c r="I21" i="3"/>
  <c r="H18" i="3"/>
  <c r="H22" i="3" s="1"/>
  <c r="H26" i="3" s="1"/>
  <c r="H37" i="3"/>
  <c r="H33" i="3"/>
  <c r="K13" i="3"/>
  <c r="J14" i="3"/>
  <c r="J20" i="3"/>
  <c r="J17" i="3"/>
  <c r="H32" i="3"/>
  <c r="G34" i="3"/>
  <c r="G35" i="3"/>
  <c r="G33" i="3"/>
  <c r="I15" i="3"/>
  <c r="I16" i="3"/>
  <c r="I39" i="3"/>
  <c r="I40" i="3" s="1"/>
  <c r="J19" i="3"/>
  <c r="L10" i="3"/>
  <c r="G18" i="2"/>
  <c r="G22" i="2" s="1"/>
  <c r="G26" i="2" s="1"/>
  <c r="G37" i="2"/>
  <c r="G33" i="2"/>
  <c r="N10" i="2"/>
  <c r="I17" i="2"/>
  <c r="J13" i="2"/>
  <c r="I20" i="2"/>
  <c r="I14" i="2"/>
  <c r="I19" i="2"/>
  <c r="F18" i="2"/>
  <c r="F22" i="2" s="1"/>
  <c r="F26" i="2" s="1"/>
  <c r="F37" i="2"/>
  <c r="F33" i="2"/>
  <c r="H21" i="2"/>
  <c r="H32" i="2" s="1"/>
  <c r="H39" i="2"/>
  <c r="H40" i="2" s="1"/>
  <c r="H15" i="2"/>
  <c r="H16" i="2" s="1"/>
  <c r="G34" i="2"/>
  <c r="G35" i="2"/>
  <c r="I17" i="5" l="1"/>
  <c r="I21" i="5" s="1"/>
  <c r="I25" i="5" s="1"/>
  <c r="I36" i="5"/>
  <c r="I32" i="5"/>
  <c r="K13" i="5"/>
  <c r="L12" i="5"/>
  <c r="K16" i="5"/>
  <c r="K19" i="5"/>
  <c r="K18" i="5"/>
  <c r="I33" i="5"/>
  <c r="I34" i="5"/>
  <c r="J38" i="5"/>
  <c r="J39" i="5" s="1"/>
  <c r="J14" i="5"/>
  <c r="J15" i="5" s="1"/>
  <c r="P9" i="5"/>
  <c r="J20" i="5"/>
  <c r="J31" i="5" s="1"/>
  <c r="I18" i="3"/>
  <c r="I22" i="3" s="1"/>
  <c r="I26" i="3" s="1"/>
  <c r="I37" i="3"/>
  <c r="J15" i="3"/>
  <c r="J16" i="3"/>
  <c r="J39" i="3"/>
  <c r="J40" i="3" s="1"/>
  <c r="L13" i="3"/>
  <c r="K14" i="3"/>
  <c r="K20" i="3"/>
  <c r="K17" i="3"/>
  <c r="K19" i="3"/>
  <c r="M10" i="3"/>
  <c r="J21" i="3"/>
  <c r="I32" i="3"/>
  <c r="I33" i="3" s="1"/>
  <c r="H34" i="3"/>
  <c r="H35" i="3"/>
  <c r="I21" i="2"/>
  <c r="H18" i="2"/>
  <c r="H22" i="2" s="1"/>
  <c r="H26" i="2" s="1"/>
  <c r="H37" i="2"/>
  <c r="H33" i="2"/>
  <c r="H34" i="2"/>
  <c r="I32" i="2"/>
  <c r="H35" i="2"/>
  <c r="O10" i="2"/>
  <c r="I15" i="2"/>
  <c r="I16" i="2"/>
  <c r="I39" i="2"/>
  <c r="I40" i="2" s="1"/>
  <c r="K13" i="2"/>
  <c r="J14" i="2"/>
  <c r="J17" i="2"/>
  <c r="J20" i="2"/>
  <c r="J19" i="2"/>
  <c r="J33" i="5" l="1"/>
  <c r="J34" i="5"/>
  <c r="J17" i="5"/>
  <c r="J21" i="5" s="1"/>
  <c r="J25" i="5" s="1"/>
  <c r="J36" i="5"/>
  <c r="J32" i="5"/>
  <c r="M12" i="5"/>
  <c r="L13" i="5"/>
  <c r="L19" i="5"/>
  <c r="L16" i="5"/>
  <c r="L18" i="5"/>
  <c r="K14" i="5"/>
  <c r="K15" i="5"/>
  <c r="K38" i="5"/>
  <c r="K39" i="5" s="1"/>
  <c r="Q9" i="5"/>
  <c r="K20" i="5"/>
  <c r="K31" i="5" s="1"/>
  <c r="K21" i="3"/>
  <c r="L20" i="3"/>
  <c r="L14" i="3"/>
  <c r="L17" i="3"/>
  <c r="M13" i="3"/>
  <c r="L19" i="3"/>
  <c r="L21" i="3" s="1"/>
  <c r="M19" i="3"/>
  <c r="N10" i="3"/>
  <c r="J18" i="3"/>
  <c r="J22" i="3" s="1"/>
  <c r="J26" i="3" s="1"/>
  <c r="J37" i="3"/>
  <c r="J32" i="3"/>
  <c r="I34" i="3"/>
  <c r="I35" i="3"/>
  <c r="K39" i="3"/>
  <c r="K40" i="3" s="1"/>
  <c r="K15" i="3"/>
  <c r="K16" i="3" s="1"/>
  <c r="J21" i="2"/>
  <c r="P10" i="2"/>
  <c r="J15" i="2"/>
  <c r="J16" i="2"/>
  <c r="J39" i="2"/>
  <c r="J40" i="2" s="1"/>
  <c r="L13" i="2"/>
  <c r="K14" i="2"/>
  <c r="K17" i="2"/>
  <c r="K20" i="2"/>
  <c r="K19" i="2"/>
  <c r="K21" i="2" s="1"/>
  <c r="I34" i="2"/>
  <c r="J32" i="2"/>
  <c r="I35" i="2"/>
  <c r="I33" i="2"/>
  <c r="I37" i="2"/>
  <c r="I18" i="2"/>
  <c r="I22" i="2" s="1"/>
  <c r="I26" i="2" s="1"/>
  <c r="L20" i="5" l="1"/>
  <c r="K33" i="5"/>
  <c r="L31" i="5"/>
  <c r="K34" i="5"/>
  <c r="K32" i="5"/>
  <c r="K17" i="5"/>
  <c r="K21" i="5" s="1"/>
  <c r="K25" i="5" s="1"/>
  <c r="K36" i="5"/>
  <c r="R9" i="5"/>
  <c r="L14" i="5"/>
  <c r="L15" i="5"/>
  <c r="L38" i="5"/>
  <c r="L39" i="5" s="1"/>
  <c r="N12" i="5"/>
  <c r="M13" i="5"/>
  <c r="M16" i="5"/>
  <c r="M19" i="5"/>
  <c r="M18" i="5"/>
  <c r="K18" i="3"/>
  <c r="K22" i="3" s="1"/>
  <c r="K26" i="3" s="1"/>
  <c r="K37" i="3"/>
  <c r="O10" i="3"/>
  <c r="K32" i="3"/>
  <c r="J34" i="3"/>
  <c r="J35" i="3"/>
  <c r="M20" i="3"/>
  <c r="M21" i="3" s="1"/>
  <c r="M17" i="3"/>
  <c r="M14" i="3"/>
  <c r="N13" i="3"/>
  <c r="L39" i="3"/>
  <c r="L40" i="3" s="1"/>
  <c r="L15" i="3"/>
  <c r="L16" i="3" s="1"/>
  <c r="J33" i="3"/>
  <c r="K15" i="2"/>
  <c r="K16" i="2" s="1"/>
  <c r="K39" i="2"/>
  <c r="K40" i="2" s="1"/>
  <c r="L20" i="2"/>
  <c r="M13" i="2"/>
  <c r="L14" i="2"/>
  <c r="L17" i="2"/>
  <c r="L19" i="2"/>
  <c r="J34" i="2"/>
  <c r="K32" i="2"/>
  <c r="J35" i="2"/>
  <c r="J33" i="2"/>
  <c r="J37" i="2"/>
  <c r="J18" i="2"/>
  <c r="J22" i="2" s="1"/>
  <c r="J26" i="2" s="1"/>
  <c r="Q10" i="2"/>
  <c r="M20" i="5" l="1"/>
  <c r="M38" i="5"/>
  <c r="M39" i="5" s="1"/>
  <c r="M14" i="5"/>
  <c r="M15" i="5" s="1"/>
  <c r="N19" i="5"/>
  <c r="N16" i="5"/>
  <c r="N13" i="5"/>
  <c r="O12" i="5"/>
  <c r="N18" i="5"/>
  <c r="L32" i="5"/>
  <c r="L17" i="5"/>
  <c r="L21" i="5" s="1"/>
  <c r="L25" i="5" s="1"/>
  <c r="L36" i="5"/>
  <c r="L33" i="5"/>
  <c r="M31" i="5"/>
  <c r="L34" i="5"/>
  <c r="S9" i="5"/>
  <c r="K34" i="3"/>
  <c r="L32" i="3"/>
  <c r="K35" i="3"/>
  <c r="N17" i="3"/>
  <c r="N14" i="3"/>
  <c r="O13" i="3"/>
  <c r="N20" i="3"/>
  <c r="P10" i="3"/>
  <c r="M39" i="3"/>
  <c r="M40" i="3" s="1"/>
  <c r="M15" i="3"/>
  <c r="M16" i="3" s="1"/>
  <c r="N19" i="3"/>
  <c r="L37" i="3"/>
  <c r="L18" i="3"/>
  <c r="L22" i="3" s="1"/>
  <c r="L26" i="3" s="1"/>
  <c r="K33" i="3"/>
  <c r="L15" i="2"/>
  <c r="L16" i="2" s="1"/>
  <c r="L39" i="2"/>
  <c r="L40" i="2" s="1"/>
  <c r="M20" i="2"/>
  <c r="N13" i="2"/>
  <c r="M14" i="2"/>
  <c r="M17" i="2"/>
  <c r="M19" i="2"/>
  <c r="K34" i="2"/>
  <c r="K35" i="2"/>
  <c r="K33" i="2"/>
  <c r="K37" i="2"/>
  <c r="K18" i="2"/>
  <c r="K22" i="2" s="1"/>
  <c r="K26" i="2" s="1"/>
  <c r="L21" i="2"/>
  <c r="L32" i="2" s="1"/>
  <c r="R10" i="2"/>
  <c r="M17" i="5" l="1"/>
  <c r="M21" i="5" s="1"/>
  <c r="M25" i="5" s="1"/>
  <c r="M36" i="5"/>
  <c r="M32" i="5"/>
  <c r="M33" i="5"/>
  <c r="M34" i="5"/>
  <c r="T9" i="5"/>
  <c r="O19" i="5"/>
  <c r="O16" i="5"/>
  <c r="O13" i="5"/>
  <c r="P12" i="5"/>
  <c r="O18" i="5"/>
  <c r="N38" i="5"/>
  <c r="N39" i="5" s="1"/>
  <c r="N14" i="5"/>
  <c r="N15" i="5" s="1"/>
  <c r="N20" i="5"/>
  <c r="N31" i="5" s="1"/>
  <c r="N21" i="3"/>
  <c r="M18" i="3"/>
  <c r="M22" i="3" s="1"/>
  <c r="M26" i="3" s="1"/>
  <c r="M37" i="3"/>
  <c r="O17" i="3"/>
  <c r="O14" i="3"/>
  <c r="P13" i="3"/>
  <c r="O20" i="3"/>
  <c r="N39" i="3"/>
  <c r="N40" i="3" s="1"/>
  <c r="N15" i="3"/>
  <c r="N16" i="3" s="1"/>
  <c r="Q10" i="3"/>
  <c r="M32" i="3"/>
  <c r="L34" i="3"/>
  <c r="L35" i="3"/>
  <c r="L33" i="3"/>
  <c r="O19" i="3"/>
  <c r="L37" i="2"/>
  <c r="L18" i="2"/>
  <c r="L22" i="2" s="1"/>
  <c r="L26" i="2" s="1"/>
  <c r="L33" i="2"/>
  <c r="M15" i="2"/>
  <c r="M16" i="2"/>
  <c r="M39" i="2"/>
  <c r="M40" i="2" s="1"/>
  <c r="N20" i="2"/>
  <c r="O13" i="2"/>
  <c r="N17" i="2"/>
  <c r="N14" i="2"/>
  <c r="N19" i="2"/>
  <c r="L34" i="2"/>
  <c r="L35" i="2"/>
  <c r="S10" i="2"/>
  <c r="M21" i="2"/>
  <c r="M32" i="2" s="1"/>
  <c r="O20" i="5" l="1"/>
  <c r="N36" i="5"/>
  <c r="N32" i="5"/>
  <c r="N17" i="5"/>
  <c r="N21" i="5" s="1"/>
  <c r="N25" i="5" s="1"/>
  <c r="U9" i="5"/>
  <c r="Q12" i="5"/>
  <c r="P19" i="5"/>
  <c r="P16" i="5"/>
  <c r="P13" i="5"/>
  <c r="P18" i="5"/>
  <c r="O31" i="5"/>
  <c r="N33" i="5"/>
  <c r="N34" i="5"/>
  <c r="O14" i="5"/>
  <c r="O15" i="5" s="1"/>
  <c r="O38" i="5"/>
  <c r="O39" i="5" s="1"/>
  <c r="N18" i="3"/>
  <c r="N22" i="3" s="1"/>
  <c r="N26" i="3" s="1"/>
  <c r="N37" i="3"/>
  <c r="N33" i="3"/>
  <c r="P17" i="3"/>
  <c r="Q13" i="3"/>
  <c r="Q19" i="3" s="1"/>
  <c r="P20" i="3"/>
  <c r="P14" i="3"/>
  <c r="M34" i="3"/>
  <c r="N32" i="3"/>
  <c r="M35" i="3"/>
  <c r="R10" i="3"/>
  <c r="O15" i="3"/>
  <c r="O16" i="3" s="1"/>
  <c r="O39" i="3"/>
  <c r="O40" i="3" s="1"/>
  <c r="P19" i="3"/>
  <c r="O21" i="3"/>
  <c r="M33" i="3"/>
  <c r="M34" i="2"/>
  <c r="M35" i="2"/>
  <c r="M37" i="2"/>
  <c r="M18" i="2"/>
  <c r="M22" i="2" s="1"/>
  <c r="M26" i="2" s="1"/>
  <c r="M33" i="2"/>
  <c r="N21" i="2"/>
  <c r="N32" i="2" s="1"/>
  <c r="N15" i="2"/>
  <c r="N16" i="2" s="1"/>
  <c r="N39" i="2"/>
  <c r="N40" i="2" s="1"/>
  <c r="T10" i="2"/>
  <c r="O17" i="2"/>
  <c r="P13" i="2"/>
  <c r="O14" i="2"/>
  <c r="O20" i="2"/>
  <c r="O19" i="2"/>
  <c r="O21" i="2" s="1"/>
  <c r="O32" i="5" l="1"/>
  <c r="O17" i="5"/>
  <c r="O21" i="5" s="1"/>
  <c r="O25" i="5" s="1"/>
  <c r="O36" i="5"/>
  <c r="Q16" i="5"/>
  <c r="R12" i="5"/>
  <c r="Q19" i="5"/>
  <c r="Q13" i="5"/>
  <c r="Q18" i="5"/>
  <c r="O33" i="5"/>
  <c r="O34" i="5"/>
  <c r="P20" i="5"/>
  <c r="P31" i="5" s="1"/>
  <c r="P14" i="5"/>
  <c r="P15" i="5" s="1"/>
  <c r="P38" i="5"/>
  <c r="P39" i="5" s="1"/>
  <c r="O18" i="3"/>
  <c r="O22" i="3" s="1"/>
  <c r="O26" i="3" s="1"/>
  <c r="O37" i="3"/>
  <c r="R13" i="3"/>
  <c r="Q20" i="3"/>
  <c r="Q21" i="3" s="1"/>
  <c r="Q17" i="3"/>
  <c r="Q14" i="3"/>
  <c r="S10" i="3"/>
  <c r="O32" i="3"/>
  <c r="N34" i="3"/>
  <c r="N35" i="3"/>
  <c r="P21" i="3"/>
  <c r="P39" i="3"/>
  <c r="P40" i="3" s="1"/>
  <c r="P15" i="3"/>
  <c r="P16" i="3" s="1"/>
  <c r="P17" i="2"/>
  <c r="P14" i="2"/>
  <c r="P20" i="2"/>
  <c r="Q13" i="2"/>
  <c r="P19" i="2"/>
  <c r="P21" i="2" s="1"/>
  <c r="U10" i="2"/>
  <c r="N34" i="2"/>
  <c r="O32" i="2"/>
  <c r="N35" i="2"/>
  <c r="N18" i="2"/>
  <c r="N22" i="2" s="1"/>
  <c r="N26" i="2" s="1"/>
  <c r="N33" i="2"/>
  <c r="N37" i="2"/>
  <c r="O39" i="2"/>
  <c r="O40" i="2" s="1"/>
  <c r="O15" i="2"/>
  <c r="O16" i="2" s="1"/>
  <c r="P17" i="5" l="1"/>
  <c r="P21" i="5" s="1"/>
  <c r="P25" i="5" s="1"/>
  <c r="P36" i="5"/>
  <c r="P32" i="5"/>
  <c r="P33" i="5"/>
  <c r="P34" i="5"/>
  <c r="R16" i="5"/>
  <c r="S12" i="5"/>
  <c r="R19" i="5"/>
  <c r="R13" i="5"/>
  <c r="R18" i="5"/>
  <c r="R20" i="5" s="1"/>
  <c r="Q20" i="5"/>
  <c r="Q14" i="5"/>
  <c r="Q15" i="5"/>
  <c r="Q17" i="5" s="1"/>
  <c r="Q21" i="5" s="1"/>
  <c r="Q25" i="5" s="1"/>
  <c r="P18" i="3"/>
  <c r="P22" i="3" s="1"/>
  <c r="P26" i="3" s="1"/>
  <c r="P37" i="3"/>
  <c r="S13" i="3"/>
  <c r="R14" i="3"/>
  <c r="R20" i="3"/>
  <c r="R17" i="3"/>
  <c r="P32" i="3"/>
  <c r="O34" i="3"/>
  <c r="O35" i="3"/>
  <c r="O33" i="3"/>
  <c r="R19" i="3"/>
  <c r="T10" i="3"/>
  <c r="S19" i="3"/>
  <c r="Q15" i="3"/>
  <c r="Q16" i="3"/>
  <c r="Q18" i="3" s="1"/>
  <c r="Q22" i="3" s="1"/>
  <c r="Q26" i="3" s="1"/>
  <c r="O18" i="2"/>
  <c r="O22" i="2" s="1"/>
  <c r="O26" i="2" s="1"/>
  <c r="O37" i="2"/>
  <c r="O33" i="2"/>
  <c r="Q17" i="2"/>
  <c r="Q20" i="2"/>
  <c r="Q14" i="2"/>
  <c r="R13" i="2"/>
  <c r="Q19" i="2"/>
  <c r="O34" i="2"/>
  <c r="P32" i="2"/>
  <c r="O35" i="2"/>
  <c r="P39" i="2"/>
  <c r="P40" i="2" s="1"/>
  <c r="P15" i="2"/>
  <c r="P16" i="2" s="1"/>
  <c r="R14" i="5" l="1"/>
  <c r="R15" i="5" s="1"/>
  <c r="R17" i="5" s="1"/>
  <c r="R21" i="5" s="1"/>
  <c r="R25" i="5" s="1"/>
  <c r="T12" i="5"/>
  <c r="S19" i="5"/>
  <c r="S16" i="5"/>
  <c r="S13" i="5"/>
  <c r="S18" i="5"/>
  <c r="P34" i="3"/>
  <c r="P35" i="3"/>
  <c r="U10" i="3"/>
  <c r="R15" i="3"/>
  <c r="R16" i="3" s="1"/>
  <c r="R18" i="3" s="1"/>
  <c r="R21" i="3"/>
  <c r="T13" i="3"/>
  <c r="T19" i="3" s="1"/>
  <c r="S14" i="3"/>
  <c r="S17" i="3"/>
  <c r="S20" i="3"/>
  <c r="S21" i="3" s="1"/>
  <c r="P33" i="3"/>
  <c r="P18" i="2"/>
  <c r="P22" i="2" s="1"/>
  <c r="P26" i="2" s="1"/>
  <c r="P37" i="2"/>
  <c r="P33" i="2"/>
  <c r="S13" i="2"/>
  <c r="R14" i="2"/>
  <c r="R17" i="2"/>
  <c r="R20" i="2"/>
  <c r="R19" i="2"/>
  <c r="Q15" i="2"/>
  <c r="Q16" i="2"/>
  <c r="Q18" i="2" s="1"/>
  <c r="P34" i="2"/>
  <c r="P35" i="2"/>
  <c r="Q21" i="2"/>
  <c r="S20" i="5" l="1"/>
  <c r="S14" i="5"/>
  <c r="S15" i="5"/>
  <c r="S17" i="5" s="1"/>
  <c r="S21" i="5" s="1"/>
  <c r="S25" i="5" s="1"/>
  <c r="U12" i="5"/>
  <c r="T13" i="5"/>
  <c r="T19" i="5"/>
  <c r="T16" i="5"/>
  <c r="T18" i="5"/>
  <c r="T20" i="5" s="1"/>
  <c r="R22" i="3"/>
  <c r="R26" i="3" s="1"/>
  <c r="S15" i="3"/>
  <c r="S16" i="3"/>
  <c r="S18" i="3" s="1"/>
  <c r="S22" i="3" s="1"/>
  <c r="S26" i="3" s="1"/>
  <c r="T20" i="3"/>
  <c r="T21" i="3" s="1"/>
  <c r="U13" i="3"/>
  <c r="T17" i="3"/>
  <c r="T14" i="3"/>
  <c r="R21" i="2"/>
  <c r="R15" i="2"/>
  <c r="R16" i="2"/>
  <c r="R18" i="2" s="1"/>
  <c r="R22" i="2" s="1"/>
  <c r="R26" i="2" s="1"/>
  <c r="T13" i="2"/>
  <c r="S14" i="2"/>
  <c r="S17" i="2"/>
  <c r="S20" i="2"/>
  <c r="S19" i="2"/>
  <c r="Q22" i="2"/>
  <c r="Q26" i="2" s="1"/>
  <c r="T14" i="5" l="1"/>
  <c r="T15" i="5"/>
  <c r="T17" i="5" s="1"/>
  <c r="T21" i="5" s="1"/>
  <c r="T25" i="5" s="1"/>
  <c r="V12" i="5"/>
  <c r="U13" i="5"/>
  <c r="U19" i="5"/>
  <c r="U16" i="5"/>
  <c r="U18" i="5"/>
  <c r="U20" i="5" s="1"/>
  <c r="T15" i="3"/>
  <c r="T16" i="3" s="1"/>
  <c r="T18" i="3" s="1"/>
  <c r="T22" i="3" s="1"/>
  <c r="T26" i="3" s="1"/>
  <c r="U20" i="3"/>
  <c r="V13" i="3"/>
  <c r="U17" i="3"/>
  <c r="U14" i="3"/>
  <c r="U19" i="3"/>
  <c r="S21" i="2"/>
  <c r="S15" i="2"/>
  <c r="S16" i="2"/>
  <c r="S18" i="2" s="1"/>
  <c r="T20" i="2"/>
  <c r="U13" i="2"/>
  <c r="T14" i="2"/>
  <c r="T17" i="2"/>
  <c r="T19" i="2"/>
  <c r="T21" i="2" s="1"/>
  <c r="U14" i="5" l="1"/>
  <c r="U15" i="5" s="1"/>
  <c r="U17" i="5" s="1"/>
  <c r="U21" i="5" s="1"/>
  <c r="U25" i="5" s="1"/>
  <c r="V19" i="5"/>
  <c r="V13" i="5"/>
  <c r="V16" i="5"/>
  <c r="V18" i="5"/>
  <c r="U15" i="3"/>
  <c r="U16" i="3" s="1"/>
  <c r="U18" i="3" s="1"/>
  <c r="V14" i="3"/>
  <c r="V20" i="3"/>
  <c r="V17" i="3"/>
  <c r="V19" i="3"/>
  <c r="V21" i="3" s="1"/>
  <c r="V32" i="3" s="1"/>
  <c r="V34" i="3" s="1"/>
  <c r="U21" i="3"/>
  <c r="S22" i="2"/>
  <c r="S26" i="2" s="1"/>
  <c r="T15" i="2"/>
  <c r="T16" i="2"/>
  <c r="T18" i="2" s="1"/>
  <c r="T22" i="2" s="1"/>
  <c r="T26" i="2" s="1"/>
  <c r="U20" i="2"/>
  <c r="V13" i="2"/>
  <c r="U14" i="2"/>
  <c r="U17" i="2"/>
  <c r="U19" i="2"/>
  <c r="V35" i="5" l="1"/>
  <c r="V38" i="5"/>
  <c r="V39" i="5" s="1"/>
  <c r="V14" i="5"/>
  <c r="V15" i="5"/>
  <c r="V20" i="5"/>
  <c r="V31" i="5" s="1"/>
  <c r="U22" i="3"/>
  <c r="U26" i="3" s="1"/>
  <c r="V36" i="3"/>
  <c r="V15" i="3"/>
  <c r="V16" i="3" s="1"/>
  <c r="V39" i="3"/>
  <c r="V40" i="3" s="1"/>
  <c r="V35" i="3"/>
  <c r="U21" i="2"/>
  <c r="U15" i="2"/>
  <c r="U16" i="2" s="1"/>
  <c r="U18" i="2" s="1"/>
  <c r="U22" i="2" s="1"/>
  <c r="U26" i="2" s="1"/>
  <c r="V20" i="2"/>
  <c r="V14" i="2"/>
  <c r="V17" i="2"/>
  <c r="V19" i="2"/>
  <c r="V21" i="2" s="1"/>
  <c r="V32" i="2" s="1"/>
  <c r="V34" i="2" s="1"/>
  <c r="V33" i="5" l="1"/>
  <c r="V34" i="5"/>
  <c r="V32" i="5"/>
  <c r="V17" i="5"/>
  <c r="V21" i="5" s="1"/>
  <c r="V22" i="5" s="1"/>
  <c r="V25" i="5" s="1"/>
  <c r="V36" i="5"/>
  <c r="V18" i="3"/>
  <c r="V22" i="3" s="1"/>
  <c r="V23" i="3" s="1"/>
  <c r="V26" i="3" s="1"/>
  <c r="V33" i="3"/>
  <c r="V37" i="3"/>
  <c r="V36" i="2"/>
  <c r="V39" i="2"/>
  <c r="V40" i="2" s="1"/>
  <c r="V15" i="2"/>
  <c r="V16" i="2" s="1"/>
  <c r="V35" i="2"/>
  <c r="F26" i="5" l="1"/>
  <c r="F28" i="5" s="1"/>
  <c r="F27" i="3"/>
  <c r="F29" i="3" s="1"/>
  <c r="V18" i="2"/>
  <c r="V22" i="2" s="1"/>
  <c r="V23" i="2" s="1"/>
  <c r="V26" i="2" s="1"/>
  <c r="V33" i="2"/>
  <c r="V37" i="2"/>
  <c r="F30" i="5" l="1"/>
  <c r="L30" i="5" s="1"/>
  <c r="K28" i="5"/>
  <c r="N28" i="5"/>
  <c r="V26" i="5"/>
  <c r="N29" i="3"/>
  <c r="F31" i="3"/>
  <c r="L31" i="3" s="1"/>
  <c r="K29" i="3"/>
  <c r="V27" i="3"/>
  <c r="F27" i="2"/>
  <c r="F29" i="2" s="1"/>
  <c r="F31" i="2" l="1"/>
  <c r="L31" i="2" s="1"/>
  <c r="K29" i="2"/>
  <c r="N29" i="2"/>
  <c r="V27" i="2"/>
  <c r="U24" i="1" l="1"/>
  <c r="V24" i="1" s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F13" i="1"/>
  <c r="F14" i="1" s="1"/>
  <c r="F15" i="1" s="1"/>
  <c r="G11" i="1"/>
  <c r="H11" i="1" s="1"/>
  <c r="F10" i="1"/>
  <c r="F9" i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V10" i="1" s="1"/>
  <c r="G8" i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G7" i="1"/>
  <c r="H7" i="1" s="1"/>
  <c r="V6" i="1"/>
  <c r="G6" i="1"/>
  <c r="H6" i="1" s="1"/>
  <c r="F3" i="1"/>
  <c r="C4" i="1" s="1"/>
  <c r="F19" i="1" l="1"/>
  <c r="O25" i="1"/>
  <c r="G25" i="1"/>
  <c r="V25" i="1"/>
  <c r="N25" i="1"/>
  <c r="F25" i="1"/>
  <c r="U25" i="1"/>
  <c r="M25" i="1"/>
  <c r="T25" i="1"/>
  <c r="L25" i="1"/>
  <c r="Q25" i="1"/>
  <c r="I25" i="1"/>
  <c r="P25" i="1"/>
  <c r="H25" i="1"/>
  <c r="S25" i="1"/>
  <c r="R25" i="1"/>
  <c r="K25" i="1"/>
  <c r="J25" i="1"/>
  <c r="I7" i="1"/>
  <c r="F39" i="1"/>
  <c r="F40" i="1" s="1"/>
  <c r="F16" i="1"/>
  <c r="G28" i="1"/>
  <c r="F17" i="1"/>
  <c r="F20" i="1"/>
  <c r="F21" i="1" s="1"/>
  <c r="I6" i="1"/>
  <c r="I11" i="1"/>
  <c r="G13" i="1"/>
  <c r="G10" i="1"/>
  <c r="F32" i="1" l="1"/>
  <c r="F34" i="1" s="1"/>
  <c r="F35" i="1"/>
  <c r="H13" i="1"/>
  <c r="G17" i="1"/>
  <c r="G20" i="1"/>
  <c r="G14" i="1"/>
  <c r="G19" i="1"/>
  <c r="H10" i="1"/>
  <c r="F33" i="1"/>
  <c r="F37" i="1"/>
  <c r="F18" i="1"/>
  <c r="F22" i="1" s="1"/>
  <c r="F26" i="1" s="1"/>
  <c r="J11" i="1"/>
  <c r="J6" i="1"/>
  <c r="J7" i="1"/>
  <c r="K11" i="1" l="1"/>
  <c r="K7" i="1"/>
  <c r="G39" i="1"/>
  <c r="G40" i="1" s="1"/>
  <c r="G15" i="1"/>
  <c r="G16" i="1" s="1"/>
  <c r="K6" i="1"/>
  <c r="H19" i="1"/>
  <c r="H21" i="1" s="1"/>
  <c r="I10" i="1"/>
  <c r="G21" i="1"/>
  <c r="G32" i="1" s="1"/>
  <c r="H14" i="1"/>
  <c r="I13" i="1"/>
  <c r="H17" i="1"/>
  <c r="H20" i="1"/>
  <c r="G33" i="1" l="1"/>
  <c r="G18" i="1"/>
  <c r="G22" i="1" s="1"/>
  <c r="G26" i="1" s="1"/>
  <c r="G37" i="1"/>
  <c r="I20" i="1"/>
  <c r="I17" i="1"/>
  <c r="I14" i="1"/>
  <c r="J13" i="1"/>
  <c r="L6" i="1"/>
  <c r="L11" i="1"/>
  <c r="L7" i="1"/>
  <c r="H39" i="1"/>
  <c r="H40" i="1" s="1"/>
  <c r="H15" i="1"/>
  <c r="H16" i="1"/>
  <c r="H32" i="1"/>
  <c r="G34" i="1"/>
  <c r="G35" i="1"/>
  <c r="J10" i="1"/>
  <c r="I19" i="1"/>
  <c r="I21" i="1" l="1"/>
  <c r="I32" i="1" s="1"/>
  <c r="J20" i="1"/>
  <c r="J14" i="1"/>
  <c r="J17" i="1"/>
  <c r="K13" i="1"/>
  <c r="J19" i="1"/>
  <c r="K10" i="1"/>
  <c r="M6" i="1"/>
  <c r="H33" i="1"/>
  <c r="H37" i="1"/>
  <c r="H18" i="1"/>
  <c r="H22" i="1" s="1"/>
  <c r="H26" i="1" s="1"/>
  <c r="M11" i="1"/>
  <c r="I39" i="1"/>
  <c r="I40" i="1" s="1"/>
  <c r="I15" i="1"/>
  <c r="I16" i="1" s="1"/>
  <c r="H34" i="1"/>
  <c r="H35" i="1"/>
  <c r="M7" i="1"/>
  <c r="J21" i="1" l="1"/>
  <c r="I37" i="1"/>
  <c r="I33" i="1"/>
  <c r="I18" i="1"/>
  <c r="I22" i="1" s="1"/>
  <c r="I26" i="1" s="1"/>
  <c r="N7" i="1"/>
  <c r="N11" i="1"/>
  <c r="J15" i="1"/>
  <c r="J16" i="1" s="1"/>
  <c r="J39" i="1"/>
  <c r="J40" i="1" s="1"/>
  <c r="N6" i="1"/>
  <c r="K20" i="1"/>
  <c r="K14" i="1"/>
  <c r="L13" i="1"/>
  <c r="K17" i="1"/>
  <c r="J32" i="1"/>
  <c r="I34" i="1"/>
  <c r="I35" i="1"/>
  <c r="K19" i="1"/>
  <c r="L10" i="1"/>
  <c r="K21" i="1" l="1"/>
  <c r="K39" i="1"/>
  <c r="K40" i="1" s="1"/>
  <c r="K15" i="1"/>
  <c r="K16" i="1" s="1"/>
  <c r="O11" i="1"/>
  <c r="L20" i="1"/>
  <c r="L17" i="1"/>
  <c r="L14" i="1"/>
  <c r="M13" i="1"/>
  <c r="J37" i="1"/>
  <c r="J33" i="1"/>
  <c r="J18" i="1"/>
  <c r="J22" i="1" s="1"/>
  <c r="J26" i="1" s="1"/>
  <c r="O6" i="1"/>
  <c r="L19" i="1"/>
  <c r="M10" i="1"/>
  <c r="K32" i="1"/>
  <c r="J34" i="1"/>
  <c r="J35" i="1"/>
  <c r="O7" i="1"/>
  <c r="L21" i="1" l="1"/>
  <c r="L32" i="1" s="1"/>
  <c r="K37" i="1"/>
  <c r="K18" i="1"/>
  <c r="K22" i="1" s="1"/>
  <c r="K26" i="1" s="1"/>
  <c r="K33" i="1"/>
  <c r="P7" i="1"/>
  <c r="N10" i="1"/>
  <c r="M19" i="1"/>
  <c r="P11" i="1"/>
  <c r="L39" i="1"/>
  <c r="L40" i="1" s="1"/>
  <c r="L15" i="1"/>
  <c r="L16" i="1" s="1"/>
  <c r="P6" i="1"/>
  <c r="M17" i="1"/>
  <c r="M20" i="1"/>
  <c r="M14" i="1"/>
  <c r="N13" i="1"/>
  <c r="K34" i="1"/>
  <c r="K35" i="1"/>
  <c r="L18" i="1" l="1"/>
  <c r="L22" i="1" s="1"/>
  <c r="L26" i="1" s="1"/>
  <c r="L37" i="1"/>
  <c r="L33" i="1"/>
  <c r="Q7" i="1"/>
  <c r="R7" i="1" s="1"/>
  <c r="S7" i="1" s="1"/>
  <c r="T7" i="1" s="1"/>
  <c r="U7" i="1" s="1"/>
  <c r="V7" i="1" s="1"/>
  <c r="L34" i="1"/>
  <c r="L35" i="1"/>
  <c r="N17" i="1"/>
  <c r="N20" i="1"/>
  <c r="O13" i="1"/>
  <c r="N14" i="1"/>
  <c r="M39" i="1"/>
  <c r="M40" i="1" s="1"/>
  <c r="M15" i="1"/>
  <c r="M16" i="1" s="1"/>
  <c r="Q11" i="1"/>
  <c r="R11" i="1" s="1"/>
  <c r="S11" i="1" s="1"/>
  <c r="T11" i="1" s="1"/>
  <c r="U11" i="1" s="1"/>
  <c r="V11" i="1" s="1"/>
  <c r="Q6" i="1"/>
  <c r="R6" i="1" s="1"/>
  <c r="S6" i="1" s="1"/>
  <c r="T6" i="1" s="1"/>
  <c r="U6" i="1" s="1"/>
  <c r="M21" i="1"/>
  <c r="M32" i="1" s="1"/>
  <c r="N19" i="1"/>
  <c r="O10" i="1"/>
  <c r="M34" i="1" l="1"/>
  <c r="M35" i="1"/>
  <c r="M18" i="1"/>
  <c r="M22" i="1" s="1"/>
  <c r="M26" i="1" s="1"/>
  <c r="M33" i="1"/>
  <c r="M37" i="1"/>
  <c r="N21" i="1"/>
  <c r="N32" i="1" s="1"/>
  <c r="O19" i="1"/>
  <c r="P10" i="1"/>
  <c r="O20" i="1"/>
  <c r="P13" i="1"/>
  <c r="O17" i="1"/>
  <c r="O14" i="1"/>
  <c r="N39" i="1"/>
  <c r="N40" i="1" s="1"/>
  <c r="N15" i="1"/>
  <c r="N16" i="1" s="1"/>
  <c r="N33" i="1" l="1"/>
  <c r="N18" i="1"/>
  <c r="N22" i="1" s="1"/>
  <c r="N26" i="1" s="1"/>
  <c r="N37" i="1"/>
  <c r="N34" i="1"/>
  <c r="N35" i="1"/>
  <c r="O21" i="1"/>
  <c r="O32" i="1" s="1"/>
  <c r="P14" i="1"/>
  <c r="Q13" i="1"/>
  <c r="P17" i="1"/>
  <c r="P20" i="1"/>
  <c r="Q10" i="1"/>
  <c r="P19" i="1"/>
  <c r="O39" i="1"/>
  <c r="O40" i="1" s="1"/>
  <c r="O15" i="1"/>
  <c r="O16" i="1" s="1"/>
  <c r="O33" i="1" l="1"/>
  <c r="O18" i="1"/>
  <c r="O22" i="1" s="1"/>
  <c r="O26" i="1" s="1"/>
  <c r="O37" i="1"/>
  <c r="P21" i="1"/>
  <c r="P32" i="1" s="1"/>
  <c r="R10" i="1"/>
  <c r="Q19" i="1"/>
  <c r="Q20" i="1"/>
  <c r="R13" i="1"/>
  <c r="Q14" i="1"/>
  <c r="Q17" i="1"/>
  <c r="O34" i="1"/>
  <c r="O35" i="1"/>
  <c r="P39" i="1"/>
  <c r="P40" i="1" s="1"/>
  <c r="P15" i="1"/>
  <c r="P16" i="1"/>
  <c r="P34" i="1" l="1"/>
  <c r="P35" i="1"/>
  <c r="R19" i="1"/>
  <c r="S10" i="1"/>
  <c r="Q15" i="1"/>
  <c r="Q16" i="1" s="1"/>
  <c r="Q18" i="1" s="1"/>
  <c r="R20" i="1"/>
  <c r="S13" i="1"/>
  <c r="R17" i="1"/>
  <c r="R14" i="1"/>
  <c r="P33" i="1"/>
  <c r="P37" i="1"/>
  <c r="P18" i="1"/>
  <c r="P22" i="1" s="1"/>
  <c r="P26" i="1" s="1"/>
  <c r="Q21" i="1"/>
  <c r="R21" i="1" l="1"/>
  <c r="R15" i="1"/>
  <c r="R16" i="1"/>
  <c r="R18" i="1" s="1"/>
  <c r="S19" i="1"/>
  <c r="T10" i="1"/>
  <c r="S20" i="1"/>
  <c r="S14" i="1"/>
  <c r="T13" i="1"/>
  <c r="S17" i="1"/>
  <c r="Q22" i="1"/>
  <c r="Q26" i="1" s="1"/>
  <c r="R22" i="1" l="1"/>
  <c r="R26" i="1" s="1"/>
  <c r="T20" i="1"/>
  <c r="T17" i="1"/>
  <c r="T14" i="1"/>
  <c r="U13" i="1"/>
  <c r="T19" i="1"/>
  <c r="U10" i="1"/>
  <c r="U19" i="1" s="1"/>
  <c r="S15" i="1"/>
  <c r="S16" i="1" s="1"/>
  <c r="S18" i="1" s="1"/>
  <c r="S22" i="1" s="1"/>
  <c r="S26" i="1" s="1"/>
  <c r="S21" i="1"/>
  <c r="T21" i="1" l="1"/>
  <c r="U17" i="1"/>
  <c r="U20" i="1"/>
  <c r="U21" i="1" s="1"/>
  <c r="U14" i="1"/>
  <c r="V13" i="1"/>
  <c r="T15" i="1"/>
  <c r="T16" i="1" s="1"/>
  <c r="T18" i="1" s="1"/>
  <c r="T22" i="1" l="1"/>
  <c r="T26" i="1" s="1"/>
  <c r="U15" i="1"/>
  <c r="U16" i="1" s="1"/>
  <c r="U18" i="1" s="1"/>
  <c r="U22" i="1" s="1"/>
  <c r="U26" i="1" s="1"/>
  <c r="V17" i="1"/>
  <c r="V20" i="1"/>
  <c r="V14" i="1"/>
  <c r="V19" i="1"/>
  <c r="V36" i="1" l="1"/>
  <c r="V15" i="1"/>
  <c r="V16" i="1" s="1"/>
  <c r="V39" i="1"/>
  <c r="V40" i="1" s="1"/>
  <c r="V21" i="1"/>
  <c r="V32" i="1" s="1"/>
  <c r="V37" i="1" l="1"/>
  <c r="V33" i="1"/>
  <c r="V18" i="1"/>
  <c r="V22" i="1" s="1"/>
  <c r="V23" i="1" s="1"/>
  <c r="V26" i="1" s="1"/>
  <c r="V34" i="1"/>
  <c r="V35" i="1"/>
  <c r="F27" i="1" l="1"/>
  <c r="F29" i="1" s="1"/>
  <c r="F31" i="1" l="1"/>
  <c r="N29" i="1"/>
  <c r="K29" i="1"/>
  <c r="V27" i="1"/>
  <c r="L31" i="1" l="1"/>
</calcChain>
</file>

<file path=xl/sharedStrings.xml><?xml version="1.0" encoding="utf-8"?>
<sst xmlns="http://schemas.openxmlformats.org/spreadsheetml/2006/main" count="208" uniqueCount="52">
  <si>
    <t>UNA NA Equity</t>
  </si>
  <si>
    <t>5 year monthly beta: 0.85</t>
  </si>
  <si>
    <t>WACC</t>
  </si>
  <si>
    <t>CV growth</t>
  </si>
  <si>
    <t>FY2012</t>
  </si>
  <si>
    <t>FY2013</t>
  </si>
  <si>
    <t>FY 2014</t>
  </si>
  <si>
    <t>FY 2015</t>
  </si>
  <si>
    <t>Sales growth</t>
  </si>
  <si>
    <t>margin</t>
  </si>
  <si>
    <t>tax rate</t>
  </si>
  <si>
    <t>Depreciation/sales</t>
  </si>
  <si>
    <t>CAPEX/sales</t>
  </si>
  <si>
    <t>WC/sales</t>
  </si>
  <si>
    <t>Sales</t>
  </si>
  <si>
    <t>EBIT</t>
  </si>
  <si>
    <t>EBITDA</t>
  </si>
  <si>
    <t>Taxes on EBIT</t>
  </si>
  <si>
    <t>NOPLAT</t>
  </si>
  <si>
    <t>Depreciation</t>
  </si>
  <si>
    <t>Gross CF</t>
  </si>
  <si>
    <t>CAPEX</t>
  </si>
  <si>
    <t>increase in WC</t>
  </si>
  <si>
    <t>Gross investment</t>
  </si>
  <si>
    <t>FCF</t>
  </si>
  <si>
    <t>CV</t>
  </si>
  <si>
    <t>period</t>
  </si>
  <si>
    <t>DF</t>
  </si>
  <si>
    <t>PV</t>
  </si>
  <si>
    <t>Sum of PV: Enterprise value</t>
  </si>
  <si>
    <t>Net debt</t>
  </si>
  <si>
    <t>per share</t>
  </si>
  <si>
    <t>Equity value</t>
  </si>
  <si>
    <t>DCF implied PE:</t>
  </si>
  <si>
    <t>DCF implied PB:</t>
  </si>
  <si>
    <t>Number of shares outstanding</t>
  </si>
  <si>
    <t>Stock price</t>
  </si>
  <si>
    <t>Stock price euro</t>
  </si>
  <si>
    <t>Stock price after bid</t>
  </si>
  <si>
    <t>implied upside</t>
  </si>
  <si>
    <t>IC</t>
  </si>
  <si>
    <t>ROIC</t>
  </si>
  <si>
    <t>increase in IC</t>
  </si>
  <si>
    <t>sales/IC</t>
  </si>
  <si>
    <t>check: should be zero</t>
  </si>
  <si>
    <t>NOPLAT per share</t>
  </si>
  <si>
    <t>EBITDA margin</t>
  </si>
  <si>
    <t>Unilever DCF standalone excluding Unilever Sustainable Living Plan (USLP)</t>
  </si>
  <si>
    <t>DCF stock price euro</t>
  </si>
  <si>
    <t>Unilever DCF standalone including Unilever Sustainable Living Plan (USLP)</t>
  </si>
  <si>
    <t>Market implied DCF Unilever standalone</t>
  </si>
  <si>
    <t>DCF Unilever within Kraft Heinz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</si>
</sst>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1" fillId="2" borderId="0" xfId="2" applyFill="1"/>
    <xf numFmtId="0" fontId="1" fillId="3" borderId="0" xfId="2" applyFill="1"/>
    <xf numFmtId="164" fontId="1" fillId="2" borderId="0" xfId="1" applyNumberFormat="1" applyFont="1" applyFill="1"/>
    <xf numFmtId="9" fontId="1" fillId="4" borderId="3" xfId="1" applyFont="1" applyFill="1" applyBorder="1"/>
    <xf numFmtId="14" fontId="2" fillId="2" borderId="4" xfId="2" applyNumberFormat="1" applyFont="1" applyFill="1" applyBorder="1" applyAlignment="1">
      <alignment horizontal="center"/>
    </xf>
    <xf numFmtId="164" fontId="1" fillId="4" borderId="0" xfId="1" applyNumberFormat="1" applyFont="1" applyFill="1" applyAlignment="1">
      <alignment horizontal="center"/>
    </xf>
    <xf numFmtId="164" fontId="1" fillId="4" borderId="5" xfId="1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1" fontId="0" fillId="2" borderId="0" xfId="2" applyNumberFormat="1" applyFont="1" applyFill="1" applyAlignment="1">
      <alignment horizontal="center"/>
    </xf>
    <xf numFmtId="1" fontId="1" fillId="2" borderId="0" xfId="2" applyNumberFormat="1" applyFill="1" applyAlignment="1">
      <alignment horizontal="center"/>
    </xf>
    <xf numFmtId="0" fontId="0" fillId="3" borderId="0" xfId="2" applyFont="1" applyFill="1"/>
    <xf numFmtId="3" fontId="1" fillId="2" borderId="0" xfId="2" applyNumberFormat="1" applyFill="1" applyAlignment="1">
      <alignment horizontal="center"/>
    </xf>
    <xf numFmtId="1" fontId="1" fillId="2" borderId="2" xfId="2" applyNumberFormat="1" applyFill="1" applyBorder="1" applyAlignment="1">
      <alignment horizontal="center"/>
    </xf>
    <xf numFmtId="2" fontId="1" fillId="2" borderId="0" xfId="2" applyNumberFormat="1" applyFill="1" applyAlignment="1">
      <alignment horizontal="center"/>
    </xf>
    <xf numFmtId="2" fontId="1" fillId="2" borderId="7" xfId="2" applyNumberFormat="1" applyFill="1" applyBorder="1" applyAlignment="1">
      <alignment horizontal="center"/>
    </xf>
    <xf numFmtId="165" fontId="1" fillId="2" borderId="0" xfId="2" applyNumberFormat="1" applyFill="1" applyAlignment="1">
      <alignment horizontal="center"/>
    </xf>
    <xf numFmtId="1" fontId="1" fillId="2" borderId="7" xfId="2" applyNumberFormat="1" applyFill="1" applyBorder="1" applyAlignment="1">
      <alignment horizontal="center"/>
    </xf>
    <xf numFmtId="0" fontId="1" fillId="2" borderId="0" xfId="2" applyFill="1" applyAlignment="1">
      <alignment horizontal="center"/>
    </xf>
    <xf numFmtId="9" fontId="1" fillId="2" borderId="0" xfId="1" applyFont="1" applyFill="1" applyAlignment="1">
      <alignment horizontal="center"/>
    </xf>
    <xf numFmtId="1" fontId="1" fillId="5" borderId="0" xfId="2" applyNumberFormat="1" applyFill="1" applyAlignment="1">
      <alignment horizontal="center"/>
    </xf>
    <xf numFmtId="166" fontId="1" fillId="2" borderId="0" xfId="2" applyNumberForma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0" fontId="1" fillId="2" borderId="1" xfId="2" applyFill="1" applyBorder="1" applyAlignment="1">
      <alignment horizontal="left"/>
    </xf>
    <xf numFmtId="0" fontId="1" fillId="2" borderId="2" xfId="2" applyFill="1" applyBorder="1" applyAlignment="1">
      <alignment horizontal="right"/>
    </xf>
    <xf numFmtId="166" fontId="1" fillId="2" borderId="3" xfId="2" applyNumberFormat="1" applyFill="1" applyBorder="1" applyAlignment="1">
      <alignment horizontal="center"/>
    </xf>
    <xf numFmtId="2" fontId="1" fillId="2" borderId="3" xfId="2" applyNumberFormat="1" applyFill="1" applyBorder="1" applyAlignment="1">
      <alignment horizontal="center"/>
    </xf>
    <xf numFmtId="166" fontId="4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1" fillId="2" borderId="0" xfId="2" applyFill="1" applyAlignment="1">
      <alignment horizontal="right"/>
    </xf>
    <xf numFmtId="166" fontId="1" fillId="2" borderId="0" xfId="2" applyNumberFormat="1" applyFill="1" applyAlignment="1">
      <alignment horizontal="right"/>
    </xf>
    <xf numFmtId="1" fontId="1" fillId="2" borderId="8" xfId="2" applyNumberFormat="1" applyFill="1" applyBorder="1" applyAlignment="1">
      <alignment horizontal="center"/>
    </xf>
    <xf numFmtId="164" fontId="1" fillId="2" borderId="4" xfId="1" applyNumberFormat="1" applyFont="1" applyFill="1" applyBorder="1" applyAlignment="1">
      <alignment horizontal="center"/>
    </xf>
    <xf numFmtId="164" fontId="1" fillId="2" borderId="0" xfId="1" applyNumberFormat="1" applyFont="1" applyFill="1" applyAlignment="1">
      <alignment horizontal="center"/>
    </xf>
    <xf numFmtId="0" fontId="1" fillId="5" borderId="0" xfId="2" applyFill="1"/>
    <xf numFmtId="1" fontId="1" fillId="6" borderId="0" xfId="2" applyNumberFormat="1" applyFill="1" applyAlignment="1">
      <alignment horizontal="center"/>
    </xf>
    <xf numFmtId="0" fontId="1" fillId="7" borderId="0" xfId="2" applyFill="1"/>
    <xf numFmtId="0" fontId="1" fillId="5" borderId="1" xfId="2" applyFill="1" applyBorder="1"/>
    <xf numFmtId="164" fontId="1" fillId="5" borderId="2" xfId="1" applyNumberFormat="1" applyFont="1" applyFill="1" applyBorder="1"/>
    <xf numFmtId="0" fontId="1" fillId="5" borderId="2" xfId="2" applyFill="1" applyBorder="1"/>
    <xf numFmtId="0" fontId="1" fillId="5" borderId="2" xfId="2" applyFill="1" applyBorder="1" applyAlignment="1">
      <alignment horizontal="right"/>
    </xf>
    <xf numFmtId="14" fontId="2" fillId="5" borderId="4" xfId="2" applyNumberFormat="1" applyFont="1" applyFill="1" applyBorder="1"/>
    <xf numFmtId="1" fontId="2" fillId="5" borderId="4" xfId="2" applyNumberFormat="1" applyFont="1" applyFill="1" applyBorder="1" applyAlignment="1">
      <alignment horizontal="center"/>
    </xf>
    <xf numFmtId="0" fontId="1" fillId="5" borderId="0" xfId="2" applyFill="1" applyAlignment="1">
      <alignment horizontal="left" indent="1"/>
    </xf>
    <xf numFmtId="0" fontId="1" fillId="5" borderId="0" xfId="2" applyFill="1" applyAlignment="1">
      <alignment horizontal="center"/>
    </xf>
    <xf numFmtId="2" fontId="1" fillId="5" borderId="0" xfId="2" applyNumberFormat="1" applyFill="1" applyAlignment="1">
      <alignment horizontal="center"/>
    </xf>
    <xf numFmtId="165" fontId="1" fillId="5" borderId="0" xfId="2" applyNumberFormat="1" applyFill="1" applyAlignment="1">
      <alignment horizontal="center"/>
    </xf>
    <xf numFmtId="0" fontId="1" fillId="5" borderId="0" xfId="2" applyFill="1" applyAlignment="1">
      <alignment horizontal="right"/>
    </xf>
    <xf numFmtId="0" fontId="2" fillId="5" borderId="8" xfId="2" applyFont="1" applyFill="1" applyBorder="1"/>
    <xf numFmtId="0" fontId="2" fillId="5" borderId="4" xfId="2" applyFont="1" applyFill="1" applyBorder="1"/>
    <xf numFmtId="166" fontId="1" fillId="6" borderId="0" xfId="2" applyNumberFormat="1" applyFill="1" applyAlignment="1">
      <alignment horizontal="center"/>
    </xf>
    <xf numFmtId="166" fontId="4" fillId="6" borderId="0" xfId="2" applyNumberFormat="1" applyFont="1" applyFill="1" applyAlignment="1">
      <alignment horizontal="center"/>
    </xf>
    <xf numFmtId="164" fontId="1" fillId="6" borderId="0" xfId="1" applyNumberFormat="1" applyFont="1" applyFill="1" applyAlignment="1">
      <alignment horizontal="center"/>
    </xf>
    <xf numFmtId="0" fontId="2" fillId="6" borderId="0" xfId="2" applyFont="1" applyFill="1" applyAlignment="1">
      <alignment horizontal="center"/>
    </xf>
    <xf numFmtId="3" fontId="1" fillId="6" borderId="0" xfId="2" applyNumberFormat="1" applyFill="1" applyAlignment="1">
      <alignment horizontal="center"/>
    </xf>
    <xf numFmtId="1" fontId="1" fillId="6" borderId="2" xfId="2" applyNumberFormat="1" applyFill="1" applyBorder="1" applyAlignment="1">
      <alignment horizontal="center"/>
    </xf>
    <xf numFmtId="1" fontId="1" fillId="6" borderId="8" xfId="2" applyNumberFormat="1" applyFill="1" applyBorder="1" applyAlignment="1">
      <alignment horizontal="center"/>
    </xf>
    <xf numFmtId="164" fontId="1" fillId="6" borderId="4" xfId="1" applyNumberFormat="1" applyFont="1" applyFill="1" applyBorder="1" applyAlignment="1">
      <alignment horizontal="center"/>
    </xf>
    <xf numFmtId="0" fontId="1" fillId="6" borderId="0" xfId="2" applyFill="1" applyAlignment="1">
      <alignment horizontal="center"/>
    </xf>
    <xf numFmtId="0" fontId="1" fillId="6" borderId="0" xfId="2" applyFill="1"/>
    <xf numFmtId="164" fontId="3" fillId="8" borderId="0" xfId="1" applyNumberFormat="1" applyFont="1" applyFill="1" applyAlignment="1">
      <alignment horizontal="center"/>
    </xf>
    <xf numFmtId="164" fontId="3" fillId="8" borderId="5" xfId="1" applyNumberFormat="1" applyFont="1" applyFill="1" applyBorder="1" applyAlignment="1">
      <alignment horizontal="center"/>
    </xf>
    <xf numFmtId="164" fontId="3" fillId="8" borderId="6" xfId="1" applyNumberFormat="1" applyFont="1" applyFill="1" applyBorder="1" applyAlignment="1">
      <alignment horizontal="center"/>
    </xf>
    <xf numFmtId="0" fontId="6" fillId="5" borderId="0" xfId="2" applyFont="1" applyFill="1" applyAlignment="1">
      <alignment wrapText="1"/>
    </xf>
    <xf numFmtId="0" fontId="6" fillId="5" borderId="0" xfId="2" applyFont="1" applyFill="1"/>
    <xf numFmtId="164" fontId="1" fillId="4" borderId="6" xfId="1" applyNumberFormat="1" applyFont="1" applyFill="1" applyBorder="1" applyAlignment="1">
      <alignment horizontal="center"/>
    </xf>
    <xf numFmtId="164" fontId="3" fillId="8" borderId="0" xfId="1" applyNumberFormat="1" applyFont="1" applyFill="1"/>
    <xf numFmtId="9" fontId="1" fillId="9" borderId="3" xfId="1" applyFont="1" applyFill="1" applyBorder="1"/>
  </cellXfs>
  <cellStyles count="3">
    <cellStyle name="Normal_Listed Airport Groups02052008" xfId="2" xr:uid="{E922E3DA-8097-48D1-AA7B-BC6B41D98ED5}"/>
    <cellStyle name="Procent" xfId="1" builtinId="5"/>
    <cellStyle name="Standaard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globalsectors/Industrials/Willem/Companies/Ferrovial/Antiguos/FER%20Hist&#243;r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globalsectors/Industrials/Willem/Companies/ACS/ACSfinExport(1)011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globalsectors/Industrials/Willem/Subsector%20reports/Capital%20Goods%202010/Construction%20&amp;%20eng%20201030/Analyst%20models/Merrill/ACS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769ce5b2673993a/Documenten/W%20-%20Sustainable%20finance/_SF%20writing/__CFLTV/Unilever/Unilever%20DCF%20per%202017%20for%20case%20longer%20forecast.xls" TargetMode="External"/><Relationship Id="rId1" Type="http://schemas.openxmlformats.org/officeDocument/2006/relationships/externalLinkPath" Target="https://d.docs.live.net/8769ce5b2673993a/Documenten/W%20-%20Sustainable%20finance/_SF%20writing/__CFLTV/Unilever/Unilever%20DCF%20per%202017%20for%20case%20longer%20foreca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"/>
      <sheetName val="P&amp;L"/>
      <sheetName val="Balance"/>
      <sheetName val="Ratios"/>
      <sheetName val="Divisiones"/>
      <sheetName val="Construcción"/>
      <sheetName val="Inmobiliaria"/>
      <sheetName val="Servicios"/>
      <sheetName val="Infraestructuras"/>
      <sheetName val="Autopistas"/>
      <sheetName val="Aeropuertos"/>
      <sheetName val="Aparcamientos"/>
      <sheetName val="ROE"/>
      <sheetName val="Dividendos"/>
      <sheetName val="Inversión"/>
      <sheetName val="PyG Exterior 2002"/>
      <sheetName val="Ventas Exterior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Income Statement"/>
      <sheetName val="VALUATION"/>
      <sheetName val="segment DCFs"/>
      <sheetName val="broker assum"/>
      <sheetName val="Segments"/>
      <sheetName val="ML BS"/>
      <sheetName val="Balance Sheet"/>
      <sheetName val="debt structure"/>
      <sheetName val="ACS AR vs CapIQ"/>
      <sheetName val="Cash Flow"/>
      <sheetName val="Multiples"/>
      <sheetName val="Historical Capitalization"/>
      <sheetName val="Capital Structure Summary"/>
      <sheetName val="Capital Summary Details"/>
      <sheetName val="Ratios"/>
      <sheetName val="Supplemental"/>
      <sheetName val="Pension OPE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Qcomments"/>
      <sheetName val="iQ graphs"/>
      <sheetName val="SOTP"/>
      <sheetName val="Model"/>
      <sheetName val="Renewables"/>
      <sheetName val="DCF to eq"/>
      <sheetName val="P&amp;L and CFS"/>
      <sheetName val="Disclaimer"/>
      <sheetName val="iQ_CoreIndustrial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CF standalone"/>
      <sheetName val="standalone pasted"/>
      <sheetName val="DCF standalone ex ESG"/>
      <sheetName val="VDA"/>
      <sheetName val="Market implied DCF standalone"/>
      <sheetName val="Value drivers"/>
      <sheetName val="DCF Unilever in KHC1"/>
      <sheetName val="DCF Unilever in KHC2"/>
    </sheetNames>
    <sheetDataSet>
      <sheetData sheetId="0">
        <row r="5">
          <cell r="G5">
            <v>0.04</v>
          </cell>
        </row>
        <row r="6">
          <cell r="G6">
            <v>0.16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A5874-7072-4FD8-95D7-54239B3C07EE}">
  <sheetPr>
    <tabColor indexed="11"/>
    <pageSetUpPr autoPageBreaks="0" fitToPage="1"/>
  </sheetPr>
  <dimension ref="A1:W4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33203125" defaultRowHeight="13" x14ac:dyDescent="0.15"/>
  <cols>
    <col min="1" max="1" width="35.33203125" style="37" customWidth="1"/>
    <col min="2" max="4" width="11.33203125" style="37" customWidth="1"/>
    <col min="5" max="5" width="11" style="37" customWidth="1"/>
    <col min="6" max="22" width="11" style="2" customWidth="1"/>
    <col min="23" max="24" width="18.6640625" style="2" customWidth="1"/>
    <col min="25" max="256" width="11.33203125" style="2"/>
    <col min="257" max="257" width="29.33203125" style="2" customWidth="1"/>
    <col min="258" max="260" width="11.33203125" style="2"/>
    <col min="261" max="278" width="11" style="2" customWidth="1"/>
    <col min="279" max="280" width="18.6640625" style="2" customWidth="1"/>
    <col min="281" max="512" width="11.33203125" style="2"/>
    <col min="513" max="513" width="29.33203125" style="2" customWidth="1"/>
    <col min="514" max="516" width="11.33203125" style="2"/>
    <col min="517" max="534" width="11" style="2" customWidth="1"/>
    <col min="535" max="536" width="18.6640625" style="2" customWidth="1"/>
    <col min="537" max="768" width="11.33203125" style="2"/>
    <col min="769" max="769" width="29.33203125" style="2" customWidth="1"/>
    <col min="770" max="772" width="11.33203125" style="2"/>
    <col min="773" max="790" width="11" style="2" customWidth="1"/>
    <col min="791" max="792" width="18.6640625" style="2" customWidth="1"/>
    <col min="793" max="1024" width="11.33203125" style="2"/>
    <col min="1025" max="1025" width="29.33203125" style="2" customWidth="1"/>
    <col min="1026" max="1028" width="11.33203125" style="2"/>
    <col min="1029" max="1046" width="11" style="2" customWidth="1"/>
    <col min="1047" max="1048" width="18.6640625" style="2" customWidth="1"/>
    <col min="1049" max="1280" width="11.33203125" style="2"/>
    <col min="1281" max="1281" width="29.33203125" style="2" customWidth="1"/>
    <col min="1282" max="1284" width="11.33203125" style="2"/>
    <col min="1285" max="1302" width="11" style="2" customWidth="1"/>
    <col min="1303" max="1304" width="18.6640625" style="2" customWidth="1"/>
    <col min="1305" max="1536" width="11.33203125" style="2"/>
    <col min="1537" max="1537" width="29.33203125" style="2" customWidth="1"/>
    <col min="1538" max="1540" width="11.33203125" style="2"/>
    <col min="1541" max="1558" width="11" style="2" customWidth="1"/>
    <col min="1559" max="1560" width="18.6640625" style="2" customWidth="1"/>
    <col min="1561" max="1792" width="11.33203125" style="2"/>
    <col min="1793" max="1793" width="29.33203125" style="2" customWidth="1"/>
    <col min="1794" max="1796" width="11.33203125" style="2"/>
    <col min="1797" max="1814" width="11" style="2" customWidth="1"/>
    <col min="1815" max="1816" width="18.6640625" style="2" customWidth="1"/>
    <col min="1817" max="2048" width="11.33203125" style="2"/>
    <col min="2049" max="2049" width="29.33203125" style="2" customWidth="1"/>
    <col min="2050" max="2052" width="11.33203125" style="2"/>
    <col min="2053" max="2070" width="11" style="2" customWidth="1"/>
    <col min="2071" max="2072" width="18.6640625" style="2" customWidth="1"/>
    <col min="2073" max="2304" width="11.33203125" style="2"/>
    <col min="2305" max="2305" width="29.33203125" style="2" customWidth="1"/>
    <col min="2306" max="2308" width="11.33203125" style="2"/>
    <col min="2309" max="2326" width="11" style="2" customWidth="1"/>
    <col min="2327" max="2328" width="18.6640625" style="2" customWidth="1"/>
    <col min="2329" max="2560" width="11.33203125" style="2"/>
    <col min="2561" max="2561" width="29.33203125" style="2" customWidth="1"/>
    <col min="2562" max="2564" width="11.33203125" style="2"/>
    <col min="2565" max="2582" width="11" style="2" customWidth="1"/>
    <col min="2583" max="2584" width="18.6640625" style="2" customWidth="1"/>
    <col min="2585" max="2816" width="11.33203125" style="2"/>
    <col min="2817" max="2817" width="29.33203125" style="2" customWidth="1"/>
    <col min="2818" max="2820" width="11.33203125" style="2"/>
    <col min="2821" max="2838" width="11" style="2" customWidth="1"/>
    <col min="2839" max="2840" width="18.6640625" style="2" customWidth="1"/>
    <col min="2841" max="3072" width="11.33203125" style="2"/>
    <col min="3073" max="3073" width="29.33203125" style="2" customWidth="1"/>
    <col min="3074" max="3076" width="11.33203125" style="2"/>
    <col min="3077" max="3094" width="11" style="2" customWidth="1"/>
    <col min="3095" max="3096" width="18.6640625" style="2" customWidth="1"/>
    <col min="3097" max="3328" width="11.33203125" style="2"/>
    <col min="3329" max="3329" width="29.33203125" style="2" customWidth="1"/>
    <col min="3330" max="3332" width="11.33203125" style="2"/>
    <col min="3333" max="3350" width="11" style="2" customWidth="1"/>
    <col min="3351" max="3352" width="18.6640625" style="2" customWidth="1"/>
    <col min="3353" max="3584" width="11.33203125" style="2"/>
    <col min="3585" max="3585" width="29.33203125" style="2" customWidth="1"/>
    <col min="3586" max="3588" width="11.33203125" style="2"/>
    <col min="3589" max="3606" width="11" style="2" customWidth="1"/>
    <col min="3607" max="3608" width="18.6640625" style="2" customWidth="1"/>
    <col min="3609" max="3840" width="11.33203125" style="2"/>
    <col min="3841" max="3841" width="29.33203125" style="2" customWidth="1"/>
    <col min="3842" max="3844" width="11.33203125" style="2"/>
    <col min="3845" max="3862" width="11" style="2" customWidth="1"/>
    <col min="3863" max="3864" width="18.6640625" style="2" customWidth="1"/>
    <col min="3865" max="4096" width="11.33203125" style="2"/>
    <col min="4097" max="4097" width="29.33203125" style="2" customWidth="1"/>
    <col min="4098" max="4100" width="11.33203125" style="2"/>
    <col min="4101" max="4118" width="11" style="2" customWidth="1"/>
    <col min="4119" max="4120" width="18.6640625" style="2" customWidth="1"/>
    <col min="4121" max="4352" width="11.33203125" style="2"/>
    <col min="4353" max="4353" width="29.33203125" style="2" customWidth="1"/>
    <col min="4354" max="4356" width="11.33203125" style="2"/>
    <col min="4357" max="4374" width="11" style="2" customWidth="1"/>
    <col min="4375" max="4376" width="18.6640625" style="2" customWidth="1"/>
    <col min="4377" max="4608" width="11.33203125" style="2"/>
    <col min="4609" max="4609" width="29.33203125" style="2" customWidth="1"/>
    <col min="4610" max="4612" width="11.33203125" style="2"/>
    <col min="4613" max="4630" width="11" style="2" customWidth="1"/>
    <col min="4631" max="4632" width="18.6640625" style="2" customWidth="1"/>
    <col min="4633" max="4864" width="11.33203125" style="2"/>
    <col min="4865" max="4865" width="29.33203125" style="2" customWidth="1"/>
    <col min="4866" max="4868" width="11.33203125" style="2"/>
    <col min="4869" max="4886" width="11" style="2" customWidth="1"/>
    <col min="4887" max="4888" width="18.6640625" style="2" customWidth="1"/>
    <col min="4889" max="5120" width="11.33203125" style="2"/>
    <col min="5121" max="5121" width="29.33203125" style="2" customWidth="1"/>
    <col min="5122" max="5124" width="11.33203125" style="2"/>
    <col min="5125" max="5142" width="11" style="2" customWidth="1"/>
    <col min="5143" max="5144" width="18.6640625" style="2" customWidth="1"/>
    <col min="5145" max="5376" width="11.33203125" style="2"/>
    <col min="5377" max="5377" width="29.33203125" style="2" customWidth="1"/>
    <col min="5378" max="5380" width="11.33203125" style="2"/>
    <col min="5381" max="5398" width="11" style="2" customWidth="1"/>
    <col min="5399" max="5400" width="18.6640625" style="2" customWidth="1"/>
    <col min="5401" max="5632" width="11.33203125" style="2"/>
    <col min="5633" max="5633" width="29.33203125" style="2" customWidth="1"/>
    <col min="5634" max="5636" width="11.33203125" style="2"/>
    <col min="5637" max="5654" width="11" style="2" customWidth="1"/>
    <col min="5655" max="5656" width="18.6640625" style="2" customWidth="1"/>
    <col min="5657" max="5888" width="11.33203125" style="2"/>
    <col min="5889" max="5889" width="29.33203125" style="2" customWidth="1"/>
    <col min="5890" max="5892" width="11.33203125" style="2"/>
    <col min="5893" max="5910" width="11" style="2" customWidth="1"/>
    <col min="5911" max="5912" width="18.6640625" style="2" customWidth="1"/>
    <col min="5913" max="6144" width="11.33203125" style="2"/>
    <col min="6145" max="6145" width="29.33203125" style="2" customWidth="1"/>
    <col min="6146" max="6148" width="11.33203125" style="2"/>
    <col min="6149" max="6166" width="11" style="2" customWidth="1"/>
    <col min="6167" max="6168" width="18.6640625" style="2" customWidth="1"/>
    <col min="6169" max="6400" width="11.33203125" style="2"/>
    <col min="6401" max="6401" width="29.33203125" style="2" customWidth="1"/>
    <col min="6402" max="6404" width="11.33203125" style="2"/>
    <col min="6405" max="6422" width="11" style="2" customWidth="1"/>
    <col min="6423" max="6424" width="18.6640625" style="2" customWidth="1"/>
    <col min="6425" max="6656" width="11.33203125" style="2"/>
    <col min="6657" max="6657" width="29.33203125" style="2" customWidth="1"/>
    <col min="6658" max="6660" width="11.33203125" style="2"/>
    <col min="6661" max="6678" width="11" style="2" customWidth="1"/>
    <col min="6679" max="6680" width="18.6640625" style="2" customWidth="1"/>
    <col min="6681" max="6912" width="11.33203125" style="2"/>
    <col min="6913" max="6913" width="29.33203125" style="2" customWidth="1"/>
    <col min="6914" max="6916" width="11.33203125" style="2"/>
    <col min="6917" max="6934" width="11" style="2" customWidth="1"/>
    <col min="6935" max="6936" width="18.6640625" style="2" customWidth="1"/>
    <col min="6937" max="7168" width="11.33203125" style="2"/>
    <col min="7169" max="7169" width="29.33203125" style="2" customWidth="1"/>
    <col min="7170" max="7172" width="11.33203125" style="2"/>
    <col min="7173" max="7190" width="11" style="2" customWidth="1"/>
    <col min="7191" max="7192" width="18.6640625" style="2" customWidth="1"/>
    <col min="7193" max="7424" width="11.33203125" style="2"/>
    <col min="7425" max="7425" width="29.33203125" style="2" customWidth="1"/>
    <col min="7426" max="7428" width="11.33203125" style="2"/>
    <col min="7429" max="7446" width="11" style="2" customWidth="1"/>
    <col min="7447" max="7448" width="18.6640625" style="2" customWidth="1"/>
    <col min="7449" max="7680" width="11.33203125" style="2"/>
    <col min="7681" max="7681" width="29.33203125" style="2" customWidth="1"/>
    <col min="7682" max="7684" width="11.33203125" style="2"/>
    <col min="7685" max="7702" width="11" style="2" customWidth="1"/>
    <col min="7703" max="7704" width="18.6640625" style="2" customWidth="1"/>
    <col min="7705" max="7936" width="11.33203125" style="2"/>
    <col min="7937" max="7937" width="29.33203125" style="2" customWidth="1"/>
    <col min="7938" max="7940" width="11.33203125" style="2"/>
    <col min="7941" max="7958" width="11" style="2" customWidth="1"/>
    <col min="7959" max="7960" width="18.6640625" style="2" customWidth="1"/>
    <col min="7961" max="8192" width="11.33203125" style="2"/>
    <col min="8193" max="8193" width="29.33203125" style="2" customWidth="1"/>
    <col min="8194" max="8196" width="11.33203125" style="2"/>
    <col min="8197" max="8214" width="11" style="2" customWidth="1"/>
    <col min="8215" max="8216" width="18.6640625" style="2" customWidth="1"/>
    <col min="8217" max="8448" width="11.33203125" style="2"/>
    <col min="8449" max="8449" width="29.33203125" style="2" customWidth="1"/>
    <col min="8450" max="8452" width="11.33203125" style="2"/>
    <col min="8453" max="8470" width="11" style="2" customWidth="1"/>
    <col min="8471" max="8472" width="18.6640625" style="2" customWidth="1"/>
    <col min="8473" max="8704" width="11.33203125" style="2"/>
    <col min="8705" max="8705" width="29.33203125" style="2" customWidth="1"/>
    <col min="8706" max="8708" width="11.33203125" style="2"/>
    <col min="8709" max="8726" width="11" style="2" customWidth="1"/>
    <col min="8727" max="8728" width="18.6640625" style="2" customWidth="1"/>
    <col min="8729" max="8960" width="11.33203125" style="2"/>
    <col min="8961" max="8961" width="29.33203125" style="2" customWidth="1"/>
    <col min="8962" max="8964" width="11.33203125" style="2"/>
    <col min="8965" max="8982" width="11" style="2" customWidth="1"/>
    <col min="8983" max="8984" width="18.6640625" style="2" customWidth="1"/>
    <col min="8985" max="9216" width="11.33203125" style="2"/>
    <col min="9217" max="9217" width="29.33203125" style="2" customWidth="1"/>
    <col min="9218" max="9220" width="11.33203125" style="2"/>
    <col min="9221" max="9238" width="11" style="2" customWidth="1"/>
    <col min="9239" max="9240" width="18.6640625" style="2" customWidth="1"/>
    <col min="9241" max="9472" width="11.33203125" style="2"/>
    <col min="9473" max="9473" width="29.33203125" style="2" customWidth="1"/>
    <col min="9474" max="9476" width="11.33203125" style="2"/>
    <col min="9477" max="9494" width="11" style="2" customWidth="1"/>
    <col min="9495" max="9496" width="18.6640625" style="2" customWidth="1"/>
    <col min="9497" max="9728" width="11.33203125" style="2"/>
    <col min="9729" max="9729" width="29.33203125" style="2" customWidth="1"/>
    <col min="9730" max="9732" width="11.33203125" style="2"/>
    <col min="9733" max="9750" width="11" style="2" customWidth="1"/>
    <col min="9751" max="9752" width="18.6640625" style="2" customWidth="1"/>
    <col min="9753" max="9984" width="11.33203125" style="2"/>
    <col min="9985" max="9985" width="29.33203125" style="2" customWidth="1"/>
    <col min="9986" max="9988" width="11.33203125" style="2"/>
    <col min="9989" max="10006" width="11" style="2" customWidth="1"/>
    <col min="10007" max="10008" width="18.6640625" style="2" customWidth="1"/>
    <col min="10009" max="10240" width="11.33203125" style="2"/>
    <col min="10241" max="10241" width="29.33203125" style="2" customWidth="1"/>
    <col min="10242" max="10244" width="11.33203125" style="2"/>
    <col min="10245" max="10262" width="11" style="2" customWidth="1"/>
    <col min="10263" max="10264" width="18.6640625" style="2" customWidth="1"/>
    <col min="10265" max="10496" width="11.33203125" style="2"/>
    <col min="10497" max="10497" width="29.33203125" style="2" customWidth="1"/>
    <col min="10498" max="10500" width="11.33203125" style="2"/>
    <col min="10501" max="10518" width="11" style="2" customWidth="1"/>
    <col min="10519" max="10520" width="18.6640625" style="2" customWidth="1"/>
    <col min="10521" max="10752" width="11.33203125" style="2"/>
    <col min="10753" max="10753" width="29.33203125" style="2" customWidth="1"/>
    <col min="10754" max="10756" width="11.33203125" style="2"/>
    <col min="10757" max="10774" width="11" style="2" customWidth="1"/>
    <col min="10775" max="10776" width="18.6640625" style="2" customWidth="1"/>
    <col min="10777" max="11008" width="11.33203125" style="2"/>
    <col min="11009" max="11009" width="29.33203125" style="2" customWidth="1"/>
    <col min="11010" max="11012" width="11.33203125" style="2"/>
    <col min="11013" max="11030" width="11" style="2" customWidth="1"/>
    <col min="11031" max="11032" width="18.6640625" style="2" customWidth="1"/>
    <col min="11033" max="11264" width="11.33203125" style="2"/>
    <col min="11265" max="11265" width="29.33203125" style="2" customWidth="1"/>
    <col min="11266" max="11268" width="11.33203125" style="2"/>
    <col min="11269" max="11286" width="11" style="2" customWidth="1"/>
    <col min="11287" max="11288" width="18.6640625" style="2" customWidth="1"/>
    <col min="11289" max="11520" width="11.33203125" style="2"/>
    <col min="11521" max="11521" width="29.33203125" style="2" customWidth="1"/>
    <col min="11522" max="11524" width="11.33203125" style="2"/>
    <col min="11525" max="11542" width="11" style="2" customWidth="1"/>
    <col min="11543" max="11544" width="18.6640625" style="2" customWidth="1"/>
    <col min="11545" max="11776" width="11.33203125" style="2"/>
    <col min="11777" max="11777" width="29.33203125" style="2" customWidth="1"/>
    <col min="11778" max="11780" width="11.33203125" style="2"/>
    <col min="11781" max="11798" width="11" style="2" customWidth="1"/>
    <col min="11799" max="11800" width="18.6640625" style="2" customWidth="1"/>
    <col min="11801" max="12032" width="11.33203125" style="2"/>
    <col min="12033" max="12033" width="29.33203125" style="2" customWidth="1"/>
    <col min="12034" max="12036" width="11.33203125" style="2"/>
    <col min="12037" max="12054" width="11" style="2" customWidth="1"/>
    <col min="12055" max="12056" width="18.6640625" style="2" customWidth="1"/>
    <col min="12057" max="12288" width="11.33203125" style="2"/>
    <col min="12289" max="12289" width="29.33203125" style="2" customWidth="1"/>
    <col min="12290" max="12292" width="11.33203125" style="2"/>
    <col min="12293" max="12310" width="11" style="2" customWidth="1"/>
    <col min="12311" max="12312" width="18.6640625" style="2" customWidth="1"/>
    <col min="12313" max="12544" width="11.33203125" style="2"/>
    <col min="12545" max="12545" width="29.33203125" style="2" customWidth="1"/>
    <col min="12546" max="12548" width="11.33203125" style="2"/>
    <col min="12549" max="12566" width="11" style="2" customWidth="1"/>
    <col min="12567" max="12568" width="18.6640625" style="2" customWidth="1"/>
    <col min="12569" max="12800" width="11.33203125" style="2"/>
    <col min="12801" max="12801" width="29.33203125" style="2" customWidth="1"/>
    <col min="12802" max="12804" width="11.33203125" style="2"/>
    <col min="12805" max="12822" width="11" style="2" customWidth="1"/>
    <col min="12823" max="12824" width="18.6640625" style="2" customWidth="1"/>
    <col min="12825" max="13056" width="11.33203125" style="2"/>
    <col min="13057" max="13057" width="29.33203125" style="2" customWidth="1"/>
    <col min="13058" max="13060" width="11.33203125" style="2"/>
    <col min="13061" max="13078" width="11" style="2" customWidth="1"/>
    <col min="13079" max="13080" width="18.6640625" style="2" customWidth="1"/>
    <col min="13081" max="13312" width="11.33203125" style="2"/>
    <col min="13313" max="13313" width="29.33203125" style="2" customWidth="1"/>
    <col min="13314" max="13316" width="11.33203125" style="2"/>
    <col min="13317" max="13334" width="11" style="2" customWidth="1"/>
    <col min="13335" max="13336" width="18.6640625" style="2" customWidth="1"/>
    <col min="13337" max="13568" width="11.33203125" style="2"/>
    <col min="13569" max="13569" width="29.33203125" style="2" customWidth="1"/>
    <col min="13570" max="13572" width="11.33203125" style="2"/>
    <col min="13573" max="13590" width="11" style="2" customWidth="1"/>
    <col min="13591" max="13592" width="18.6640625" style="2" customWidth="1"/>
    <col min="13593" max="13824" width="11.33203125" style="2"/>
    <col min="13825" max="13825" width="29.33203125" style="2" customWidth="1"/>
    <col min="13826" max="13828" width="11.33203125" style="2"/>
    <col min="13829" max="13846" width="11" style="2" customWidth="1"/>
    <col min="13847" max="13848" width="18.6640625" style="2" customWidth="1"/>
    <col min="13849" max="14080" width="11.33203125" style="2"/>
    <col min="14081" max="14081" width="29.33203125" style="2" customWidth="1"/>
    <col min="14082" max="14084" width="11.33203125" style="2"/>
    <col min="14085" max="14102" width="11" style="2" customWidth="1"/>
    <col min="14103" max="14104" width="18.6640625" style="2" customWidth="1"/>
    <col min="14105" max="14336" width="11.33203125" style="2"/>
    <col min="14337" max="14337" width="29.33203125" style="2" customWidth="1"/>
    <col min="14338" max="14340" width="11.33203125" style="2"/>
    <col min="14341" max="14358" width="11" style="2" customWidth="1"/>
    <col min="14359" max="14360" width="18.6640625" style="2" customWidth="1"/>
    <col min="14361" max="14592" width="11.33203125" style="2"/>
    <col min="14593" max="14593" width="29.33203125" style="2" customWidth="1"/>
    <col min="14594" max="14596" width="11.33203125" style="2"/>
    <col min="14597" max="14614" width="11" style="2" customWidth="1"/>
    <col min="14615" max="14616" width="18.6640625" style="2" customWidth="1"/>
    <col min="14617" max="14848" width="11.33203125" style="2"/>
    <col min="14849" max="14849" width="29.33203125" style="2" customWidth="1"/>
    <col min="14850" max="14852" width="11.33203125" style="2"/>
    <col min="14853" max="14870" width="11" style="2" customWidth="1"/>
    <col min="14871" max="14872" width="18.6640625" style="2" customWidth="1"/>
    <col min="14873" max="15104" width="11.33203125" style="2"/>
    <col min="15105" max="15105" width="29.33203125" style="2" customWidth="1"/>
    <col min="15106" max="15108" width="11.33203125" style="2"/>
    <col min="15109" max="15126" width="11" style="2" customWidth="1"/>
    <col min="15127" max="15128" width="18.6640625" style="2" customWidth="1"/>
    <col min="15129" max="15360" width="11.33203125" style="2"/>
    <col min="15361" max="15361" width="29.33203125" style="2" customWidth="1"/>
    <col min="15362" max="15364" width="11.33203125" style="2"/>
    <col min="15365" max="15382" width="11" style="2" customWidth="1"/>
    <col min="15383" max="15384" width="18.6640625" style="2" customWidth="1"/>
    <col min="15385" max="15616" width="11.33203125" style="2"/>
    <col min="15617" max="15617" width="29.33203125" style="2" customWidth="1"/>
    <col min="15618" max="15620" width="11.33203125" style="2"/>
    <col min="15621" max="15638" width="11" style="2" customWidth="1"/>
    <col min="15639" max="15640" width="18.6640625" style="2" customWidth="1"/>
    <col min="15641" max="15872" width="11.33203125" style="2"/>
    <col min="15873" max="15873" width="29.33203125" style="2" customWidth="1"/>
    <col min="15874" max="15876" width="11.33203125" style="2"/>
    <col min="15877" max="15894" width="11" style="2" customWidth="1"/>
    <col min="15895" max="15896" width="18.6640625" style="2" customWidth="1"/>
    <col min="15897" max="16128" width="11.33203125" style="2"/>
    <col min="16129" max="16129" width="29.33203125" style="2" customWidth="1"/>
    <col min="16130" max="16132" width="11.33203125" style="2"/>
    <col min="16133" max="16150" width="11" style="2" customWidth="1"/>
    <col min="16151" max="16152" width="18.6640625" style="2" customWidth="1"/>
    <col min="16153" max="16384" width="11.33203125" style="2"/>
  </cols>
  <sheetData>
    <row r="1" spans="1:23" ht="16" x14ac:dyDescent="0.2">
      <c r="A1" s="65" t="s">
        <v>0</v>
      </c>
      <c r="B1" s="35"/>
      <c r="C1" s="35"/>
      <c r="D1" s="35"/>
      <c r="E1" s="35"/>
      <c r="F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51" x14ac:dyDescent="0.2">
      <c r="A2" s="64" t="s">
        <v>47</v>
      </c>
      <c r="B2" s="35"/>
      <c r="C2" s="35"/>
      <c r="D2" s="35"/>
      <c r="E2" s="3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x14ac:dyDescent="0.15">
      <c r="A3" s="35"/>
      <c r="B3" s="35"/>
      <c r="C3" s="35"/>
      <c r="D3" s="35"/>
      <c r="E3" s="35"/>
      <c r="F3" s="3">
        <f>0.04+0.85*0.04</f>
        <v>7.400000000000001E-2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x14ac:dyDescent="0.15">
      <c r="A4" s="35"/>
      <c r="B4" s="38" t="s">
        <v>2</v>
      </c>
      <c r="C4" s="39">
        <f>F3</f>
        <v>7.400000000000001E-2</v>
      </c>
      <c r="D4" s="40"/>
      <c r="E4" s="41" t="s">
        <v>3</v>
      </c>
      <c r="F4" s="4">
        <v>0.01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x14ac:dyDescent="0.15">
      <c r="A5" s="42">
        <v>42783</v>
      </c>
      <c r="B5" s="43" t="s">
        <v>4</v>
      </c>
      <c r="C5" s="43" t="s">
        <v>5</v>
      </c>
      <c r="D5" s="43" t="s">
        <v>6</v>
      </c>
      <c r="E5" s="43" t="s">
        <v>7</v>
      </c>
      <c r="F5" s="5">
        <v>42735</v>
      </c>
      <c r="G5" s="5">
        <v>43100</v>
      </c>
      <c r="H5" s="5">
        <v>43465</v>
      </c>
      <c r="I5" s="5">
        <v>43830</v>
      </c>
      <c r="J5" s="5">
        <v>44196</v>
      </c>
      <c r="K5" s="5">
        <v>44561</v>
      </c>
      <c r="L5" s="5">
        <v>44926</v>
      </c>
      <c r="M5" s="5">
        <v>45291</v>
      </c>
      <c r="N5" s="5">
        <v>45657</v>
      </c>
      <c r="O5" s="5">
        <v>46022</v>
      </c>
      <c r="P5" s="5">
        <v>46387</v>
      </c>
      <c r="Q5" s="5">
        <v>46752</v>
      </c>
      <c r="R5" s="5">
        <v>47118</v>
      </c>
      <c r="S5" s="5">
        <v>47483</v>
      </c>
      <c r="T5" s="5">
        <v>47848</v>
      </c>
      <c r="U5" s="5">
        <v>48213</v>
      </c>
      <c r="V5" s="5">
        <v>48579</v>
      </c>
    </row>
    <row r="6" spans="1:23" x14ac:dyDescent="0.15">
      <c r="A6" s="35" t="s">
        <v>8</v>
      </c>
      <c r="B6" s="53"/>
      <c r="C6" s="53">
        <v>-2.97521627308861E-2</v>
      </c>
      <c r="D6" s="53">
        <v>-2.7330963712673406E-2</v>
      </c>
      <c r="E6" s="53">
        <v>9.9843091915104543E-2</v>
      </c>
      <c r="F6" s="6">
        <v>0.04</v>
      </c>
      <c r="G6" s="61">
        <f>'[4]DCF standalone'!G5-0.02</f>
        <v>0.02</v>
      </c>
      <c r="H6" s="61">
        <f t="shared" ref="H6:U11" si="0">G6</f>
        <v>0.02</v>
      </c>
      <c r="I6" s="61">
        <f t="shared" si="0"/>
        <v>0.02</v>
      </c>
      <c r="J6" s="61">
        <f t="shared" si="0"/>
        <v>0.02</v>
      </c>
      <c r="K6" s="61">
        <f t="shared" si="0"/>
        <v>0.02</v>
      </c>
      <c r="L6" s="61">
        <f t="shared" si="0"/>
        <v>0.02</v>
      </c>
      <c r="M6" s="61">
        <f t="shared" si="0"/>
        <v>0.02</v>
      </c>
      <c r="N6" s="61">
        <f t="shared" si="0"/>
        <v>0.02</v>
      </c>
      <c r="O6" s="61">
        <f t="shared" si="0"/>
        <v>0.02</v>
      </c>
      <c r="P6" s="61">
        <f t="shared" si="0"/>
        <v>0.02</v>
      </c>
      <c r="Q6" s="61">
        <f t="shared" si="0"/>
        <v>0.02</v>
      </c>
      <c r="R6" s="61">
        <f t="shared" si="0"/>
        <v>0.02</v>
      </c>
      <c r="S6" s="61">
        <f t="shared" si="0"/>
        <v>0.02</v>
      </c>
      <c r="T6" s="61">
        <f t="shared" si="0"/>
        <v>0.02</v>
      </c>
      <c r="U6" s="61">
        <f t="shared" si="0"/>
        <v>0.02</v>
      </c>
      <c r="V6" s="62">
        <f>F4</f>
        <v>0.01</v>
      </c>
    </row>
    <row r="7" spans="1:23" x14ac:dyDescent="0.15">
      <c r="A7" s="35" t="s">
        <v>9</v>
      </c>
      <c r="B7" s="53">
        <v>0.13594030083391787</v>
      </c>
      <c r="C7" s="53">
        <v>0.15095286864670562</v>
      </c>
      <c r="D7" s="53">
        <v>0.16475348914030885</v>
      </c>
      <c r="E7" s="53">
        <v>0.14270160684787506</v>
      </c>
      <c r="F7" s="6">
        <v>0.15</v>
      </c>
      <c r="G7" s="61">
        <f>'[4]DCF standalone'!G6+0.03</f>
        <v>0.19</v>
      </c>
      <c r="H7" s="61">
        <f>G7</f>
        <v>0.19</v>
      </c>
      <c r="I7" s="61">
        <f>H7</f>
        <v>0.19</v>
      </c>
      <c r="J7" s="61">
        <f t="shared" si="0"/>
        <v>0.19</v>
      </c>
      <c r="K7" s="61">
        <f t="shared" si="0"/>
        <v>0.19</v>
      </c>
      <c r="L7" s="61">
        <f t="shared" si="0"/>
        <v>0.19</v>
      </c>
      <c r="M7" s="61">
        <f t="shared" si="0"/>
        <v>0.19</v>
      </c>
      <c r="N7" s="61">
        <f t="shared" si="0"/>
        <v>0.19</v>
      </c>
      <c r="O7" s="61">
        <f t="shared" si="0"/>
        <v>0.19</v>
      </c>
      <c r="P7" s="61">
        <f t="shared" si="0"/>
        <v>0.19</v>
      </c>
      <c r="Q7" s="61">
        <f t="shared" si="0"/>
        <v>0.19</v>
      </c>
      <c r="R7" s="61">
        <f t="shared" si="0"/>
        <v>0.19</v>
      </c>
      <c r="S7" s="61">
        <f t="shared" si="0"/>
        <v>0.19</v>
      </c>
      <c r="T7" s="61">
        <f t="shared" si="0"/>
        <v>0.19</v>
      </c>
      <c r="U7" s="61">
        <f t="shared" si="0"/>
        <v>0.19</v>
      </c>
      <c r="V7" s="63">
        <f>U7</f>
        <v>0.19</v>
      </c>
    </row>
    <row r="8" spans="1:23" x14ac:dyDescent="0.15">
      <c r="A8" s="35" t="s">
        <v>10</v>
      </c>
      <c r="B8" s="53">
        <v>0.35</v>
      </c>
      <c r="C8" s="53">
        <v>0.35</v>
      </c>
      <c r="D8" s="53">
        <v>0.35</v>
      </c>
      <c r="E8" s="53">
        <v>0.35</v>
      </c>
      <c r="F8" s="6">
        <v>0.35</v>
      </c>
      <c r="G8" s="6">
        <f t="shared" ref="G8:P8" si="1">F8</f>
        <v>0.35</v>
      </c>
      <c r="H8" s="6">
        <f t="shared" si="1"/>
        <v>0.35</v>
      </c>
      <c r="I8" s="6">
        <f t="shared" si="1"/>
        <v>0.35</v>
      </c>
      <c r="J8" s="6">
        <f t="shared" si="1"/>
        <v>0.35</v>
      </c>
      <c r="K8" s="6">
        <f t="shared" si="1"/>
        <v>0.35</v>
      </c>
      <c r="L8" s="6">
        <f t="shared" si="1"/>
        <v>0.35</v>
      </c>
      <c r="M8" s="6">
        <f t="shared" si="1"/>
        <v>0.35</v>
      </c>
      <c r="N8" s="6">
        <f t="shared" si="1"/>
        <v>0.35</v>
      </c>
      <c r="O8" s="6">
        <f t="shared" si="1"/>
        <v>0.35</v>
      </c>
      <c r="P8" s="6">
        <f t="shared" si="1"/>
        <v>0.35</v>
      </c>
      <c r="Q8" s="6">
        <f t="shared" si="0"/>
        <v>0.35</v>
      </c>
      <c r="R8" s="6">
        <f t="shared" si="0"/>
        <v>0.35</v>
      </c>
      <c r="S8" s="6">
        <f t="shared" si="0"/>
        <v>0.35</v>
      </c>
      <c r="T8" s="6">
        <f t="shared" si="0"/>
        <v>0.35</v>
      </c>
      <c r="U8" s="6">
        <f t="shared" si="0"/>
        <v>0.35</v>
      </c>
      <c r="V8" s="6">
        <f>U8</f>
        <v>0.35</v>
      </c>
    </row>
    <row r="9" spans="1:23" x14ac:dyDescent="0.15">
      <c r="A9" s="35" t="s">
        <v>11</v>
      </c>
      <c r="B9" s="53">
        <v>2.3361390382666977E-2</v>
      </c>
      <c r="C9" s="53">
        <v>2.3113842199329278E-2</v>
      </c>
      <c r="D9" s="53">
        <v>2.9564786522421338E-2</v>
      </c>
      <c r="E9" s="53">
        <v>2.5717074635831207E-2</v>
      </c>
      <c r="F9" s="6">
        <f t="shared" ref="F9:P11" si="2">E9</f>
        <v>2.5717074635831207E-2</v>
      </c>
      <c r="G9" s="6">
        <f t="shared" si="2"/>
        <v>2.5717074635831207E-2</v>
      </c>
      <c r="H9" s="6">
        <f t="shared" si="2"/>
        <v>2.5717074635831207E-2</v>
      </c>
      <c r="I9" s="6">
        <f t="shared" si="2"/>
        <v>2.5717074635831207E-2</v>
      </c>
      <c r="J9" s="6">
        <f t="shared" si="2"/>
        <v>2.5717074635831207E-2</v>
      </c>
      <c r="K9" s="6">
        <f t="shared" si="2"/>
        <v>2.5717074635831207E-2</v>
      </c>
      <c r="L9" s="6">
        <f t="shared" si="2"/>
        <v>2.5717074635831207E-2</v>
      </c>
      <c r="M9" s="6">
        <f t="shared" si="2"/>
        <v>2.5717074635831207E-2</v>
      </c>
      <c r="N9" s="6">
        <f t="shared" si="2"/>
        <v>2.5717074635831207E-2</v>
      </c>
      <c r="O9" s="6">
        <f t="shared" si="2"/>
        <v>2.5717074635831207E-2</v>
      </c>
      <c r="P9" s="6">
        <f t="shared" si="2"/>
        <v>2.5717074635831207E-2</v>
      </c>
      <c r="Q9" s="6">
        <f t="shared" si="0"/>
        <v>2.5717074635831207E-2</v>
      </c>
      <c r="R9" s="6">
        <f t="shared" si="0"/>
        <v>2.5717074635831207E-2</v>
      </c>
      <c r="S9" s="6">
        <f t="shared" si="0"/>
        <v>2.5717074635831207E-2</v>
      </c>
      <c r="T9" s="6">
        <f t="shared" si="0"/>
        <v>2.5717074635831207E-2</v>
      </c>
      <c r="U9" s="6">
        <f t="shared" si="0"/>
        <v>2.5717074635831207E-2</v>
      </c>
      <c r="V9" s="7">
        <f>U9</f>
        <v>2.5717074635831207E-2</v>
      </c>
    </row>
    <row r="10" spans="1:23" x14ac:dyDescent="0.15">
      <c r="A10" s="35" t="s">
        <v>12</v>
      </c>
      <c r="B10" s="53">
        <v>3.8481022523575714E-2</v>
      </c>
      <c r="C10" s="53">
        <v>3.5966022049521054E-2</v>
      </c>
      <c r="D10" s="53">
        <v>3.9082500619374017E-2</v>
      </c>
      <c r="E10" s="53">
        <v>3.5046553536567049E-2</v>
      </c>
      <c r="F10" s="6">
        <f>E10</f>
        <v>3.5046553536567049E-2</v>
      </c>
      <c r="G10" s="6">
        <f t="shared" si="2"/>
        <v>3.5046553536567049E-2</v>
      </c>
      <c r="H10" s="6">
        <f t="shared" si="2"/>
        <v>3.5046553536567049E-2</v>
      </c>
      <c r="I10" s="6">
        <f t="shared" si="2"/>
        <v>3.5046553536567049E-2</v>
      </c>
      <c r="J10" s="6">
        <f t="shared" si="2"/>
        <v>3.5046553536567049E-2</v>
      </c>
      <c r="K10" s="6">
        <f t="shared" si="2"/>
        <v>3.5046553536567049E-2</v>
      </c>
      <c r="L10" s="6">
        <f t="shared" si="2"/>
        <v>3.5046553536567049E-2</v>
      </c>
      <c r="M10" s="6">
        <f t="shared" si="2"/>
        <v>3.5046553536567049E-2</v>
      </c>
      <c r="N10" s="6">
        <f t="shared" si="2"/>
        <v>3.5046553536567049E-2</v>
      </c>
      <c r="O10" s="6">
        <f t="shared" si="2"/>
        <v>3.5046553536567049E-2</v>
      </c>
      <c r="P10" s="6">
        <f t="shared" si="2"/>
        <v>3.5046553536567049E-2</v>
      </c>
      <c r="Q10" s="6">
        <f t="shared" si="0"/>
        <v>3.5046553536567049E-2</v>
      </c>
      <c r="R10" s="6">
        <f t="shared" si="0"/>
        <v>3.5046553536567049E-2</v>
      </c>
      <c r="S10" s="6">
        <f t="shared" si="0"/>
        <v>3.5046553536567049E-2</v>
      </c>
      <c r="T10" s="6">
        <f t="shared" si="0"/>
        <v>3.5046553536567049E-2</v>
      </c>
      <c r="U10" s="6">
        <f t="shared" si="0"/>
        <v>3.5046553536567049E-2</v>
      </c>
      <c r="V10" s="8">
        <f>V9</f>
        <v>2.5717074635831207E-2</v>
      </c>
    </row>
    <row r="11" spans="1:23" x14ac:dyDescent="0.15">
      <c r="A11" s="35" t="s">
        <v>13</v>
      </c>
      <c r="B11" s="53">
        <v>-5.4039435741563412E-2</v>
      </c>
      <c r="C11" s="53">
        <v>-6.4342430266883535E-2</v>
      </c>
      <c r="D11" s="53">
        <v>-7.4186142538607627E-2</v>
      </c>
      <c r="E11" s="53">
        <v>-8.1197627271362052E-2</v>
      </c>
      <c r="F11" s="6">
        <v>-0.06</v>
      </c>
      <c r="G11" s="6">
        <f t="shared" si="2"/>
        <v>-0.06</v>
      </c>
      <c r="H11" s="6">
        <f t="shared" si="2"/>
        <v>-0.06</v>
      </c>
      <c r="I11" s="6">
        <f t="shared" si="2"/>
        <v>-0.06</v>
      </c>
      <c r="J11" s="6">
        <f t="shared" si="2"/>
        <v>-0.06</v>
      </c>
      <c r="K11" s="6">
        <f t="shared" si="2"/>
        <v>-0.06</v>
      </c>
      <c r="L11" s="6">
        <f t="shared" si="2"/>
        <v>-0.06</v>
      </c>
      <c r="M11" s="6">
        <f t="shared" si="2"/>
        <v>-0.06</v>
      </c>
      <c r="N11" s="6">
        <f t="shared" si="2"/>
        <v>-0.06</v>
      </c>
      <c r="O11" s="6">
        <f t="shared" si="2"/>
        <v>-0.06</v>
      </c>
      <c r="P11" s="6">
        <f t="shared" si="2"/>
        <v>-0.06</v>
      </c>
      <c r="Q11" s="6">
        <f t="shared" si="0"/>
        <v>-0.06</v>
      </c>
      <c r="R11" s="6">
        <f t="shared" si="0"/>
        <v>-0.06</v>
      </c>
      <c r="S11" s="6">
        <f t="shared" si="0"/>
        <v>-0.06</v>
      </c>
      <c r="T11" s="6">
        <f t="shared" si="0"/>
        <v>-0.06</v>
      </c>
      <c r="U11" s="6">
        <f t="shared" si="0"/>
        <v>-0.06</v>
      </c>
      <c r="V11" s="6">
        <f>U11</f>
        <v>-0.06</v>
      </c>
    </row>
    <row r="12" spans="1:23" x14ac:dyDescent="0.15">
      <c r="A12" s="35"/>
      <c r="B12" s="54"/>
      <c r="C12" s="54"/>
      <c r="D12" s="54"/>
      <c r="E12" s="54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3" ht="15" x14ac:dyDescent="0.2">
      <c r="A13" s="35" t="s">
        <v>14</v>
      </c>
      <c r="B13" s="36">
        <v>51324</v>
      </c>
      <c r="C13" s="36">
        <v>49797</v>
      </c>
      <c r="D13" s="36">
        <v>48436</v>
      </c>
      <c r="E13" s="36">
        <v>53272</v>
      </c>
      <c r="F13" s="10">
        <f>E13*(1+F6)</f>
        <v>55402.880000000005</v>
      </c>
      <c r="G13" s="11">
        <f t="shared" ref="G13:V13" si="3">F13*(1+G6)</f>
        <v>56510.937600000005</v>
      </c>
      <c r="H13" s="11">
        <f t="shared" si="3"/>
        <v>57641.156352000005</v>
      </c>
      <c r="I13" s="11">
        <f t="shared" si="3"/>
        <v>58793.979479040005</v>
      </c>
      <c r="J13" s="11">
        <f t="shared" si="3"/>
        <v>59969.859068620804</v>
      </c>
      <c r="K13" s="11">
        <f t="shared" si="3"/>
        <v>61169.256249993225</v>
      </c>
      <c r="L13" s="11">
        <f t="shared" si="3"/>
        <v>62392.641374993087</v>
      </c>
      <c r="M13" s="11">
        <f t="shared" si="3"/>
        <v>63640.494202492948</v>
      </c>
      <c r="N13" s="11">
        <f t="shared" si="3"/>
        <v>64913.304086542805</v>
      </c>
      <c r="O13" s="11">
        <f t="shared" si="3"/>
        <v>66211.570168273669</v>
      </c>
      <c r="P13" s="11">
        <f t="shared" si="3"/>
        <v>67535.801571639138</v>
      </c>
      <c r="Q13" s="11">
        <f t="shared" si="3"/>
        <v>68886.517603071916</v>
      </c>
      <c r="R13" s="11">
        <f t="shared" si="3"/>
        <v>70264.247955133353</v>
      </c>
      <c r="S13" s="11">
        <f t="shared" si="3"/>
        <v>71669.532914236028</v>
      </c>
      <c r="T13" s="11">
        <f t="shared" si="3"/>
        <v>73102.923572520755</v>
      </c>
      <c r="U13" s="11">
        <f t="shared" si="3"/>
        <v>74564.982043971177</v>
      </c>
      <c r="V13" s="11">
        <f t="shared" si="3"/>
        <v>75310.631864410883</v>
      </c>
      <c r="W13" s="12"/>
    </row>
    <row r="14" spans="1:23" x14ac:dyDescent="0.15">
      <c r="A14" s="35" t="s">
        <v>15</v>
      </c>
      <c r="B14" s="36">
        <v>6977</v>
      </c>
      <c r="C14" s="36">
        <v>7517</v>
      </c>
      <c r="D14" s="36">
        <v>7980</v>
      </c>
      <c r="E14" s="36">
        <v>7602</v>
      </c>
      <c r="F14" s="11">
        <f t="shared" ref="F14:V15" si="4">F13*F7</f>
        <v>8310.4320000000007</v>
      </c>
      <c r="G14" s="11">
        <f t="shared" si="4"/>
        <v>10737.078144000001</v>
      </c>
      <c r="H14" s="11">
        <f t="shared" si="4"/>
        <v>10951.819706880002</v>
      </c>
      <c r="I14" s="11">
        <f t="shared" si="4"/>
        <v>11170.856101017602</v>
      </c>
      <c r="J14" s="11">
        <f t="shared" si="4"/>
        <v>11394.273223037953</v>
      </c>
      <c r="K14" s="11">
        <f t="shared" si="4"/>
        <v>11622.158687498713</v>
      </c>
      <c r="L14" s="11">
        <f t="shared" si="4"/>
        <v>11854.601861248686</v>
      </c>
      <c r="M14" s="11">
        <f t="shared" si="4"/>
        <v>12091.693898473661</v>
      </c>
      <c r="N14" s="11">
        <f t="shared" si="4"/>
        <v>12333.527776443134</v>
      </c>
      <c r="O14" s="11">
        <f t="shared" si="4"/>
        <v>12580.198331971997</v>
      </c>
      <c r="P14" s="11">
        <f t="shared" si="4"/>
        <v>12831.802298611436</v>
      </c>
      <c r="Q14" s="11">
        <f t="shared" si="4"/>
        <v>13088.438344583665</v>
      </c>
      <c r="R14" s="11">
        <f t="shared" si="4"/>
        <v>13350.207111475338</v>
      </c>
      <c r="S14" s="11">
        <f t="shared" si="4"/>
        <v>13617.211253704845</v>
      </c>
      <c r="T14" s="11">
        <f t="shared" si="4"/>
        <v>13889.555478778944</v>
      </c>
      <c r="U14" s="11">
        <f t="shared" si="4"/>
        <v>14167.346588354523</v>
      </c>
      <c r="V14" s="11">
        <f t="shared" si="4"/>
        <v>14309.020054238068</v>
      </c>
    </row>
    <row r="15" spans="1:23" x14ac:dyDescent="0.15">
      <c r="A15" s="35" t="s">
        <v>17</v>
      </c>
      <c r="B15" s="55">
        <v>2441.9499999999998</v>
      </c>
      <c r="C15" s="55">
        <v>2630.95</v>
      </c>
      <c r="D15" s="55">
        <v>2793</v>
      </c>
      <c r="E15" s="55">
        <v>2812.74</v>
      </c>
      <c r="F15" s="13">
        <f t="shared" si="4"/>
        <v>2908.6512000000002</v>
      </c>
      <c r="G15" s="13">
        <f t="shared" si="4"/>
        <v>3757.9773504</v>
      </c>
      <c r="H15" s="13">
        <f t="shared" si="4"/>
        <v>3833.1368974080006</v>
      </c>
      <c r="I15" s="13">
        <f t="shared" si="4"/>
        <v>3909.7996353561603</v>
      </c>
      <c r="J15" s="13">
        <f t="shared" si="4"/>
        <v>3987.9956280632832</v>
      </c>
      <c r="K15" s="13">
        <f t="shared" si="4"/>
        <v>4067.7555406245492</v>
      </c>
      <c r="L15" s="13">
        <f t="shared" si="4"/>
        <v>4149.1106514370395</v>
      </c>
      <c r="M15" s="13">
        <f t="shared" si="4"/>
        <v>4232.0928644657806</v>
      </c>
      <c r="N15" s="13">
        <f t="shared" si="4"/>
        <v>4316.7347217550969</v>
      </c>
      <c r="O15" s="13">
        <f t="shared" si="4"/>
        <v>4403.0694161901984</v>
      </c>
      <c r="P15" s="13">
        <f t="shared" si="4"/>
        <v>4491.1308045140022</v>
      </c>
      <c r="Q15" s="13">
        <f>Q14*Q8</f>
        <v>4580.9534206042827</v>
      </c>
      <c r="R15" s="13">
        <f>R14*R8</f>
        <v>4672.5724890163683</v>
      </c>
      <c r="S15" s="13">
        <f>S14*S8</f>
        <v>4766.0239387966958</v>
      </c>
      <c r="T15" s="13">
        <f>T14*T8</f>
        <v>4861.3444175726299</v>
      </c>
      <c r="U15" s="13">
        <f>U14*U8</f>
        <v>4958.5713059240825</v>
      </c>
      <c r="V15" s="13">
        <f t="shared" si="4"/>
        <v>5008.1570189833237</v>
      </c>
    </row>
    <row r="16" spans="1:23" x14ac:dyDescent="0.15">
      <c r="A16" s="40" t="s">
        <v>18</v>
      </c>
      <c r="B16" s="56">
        <v>4535.05</v>
      </c>
      <c r="C16" s="56">
        <v>4886.05</v>
      </c>
      <c r="D16" s="56">
        <v>5187</v>
      </c>
      <c r="E16" s="56">
        <v>4789.26</v>
      </c>
      <c r="F16" s="14">
        <f t="shared" ref="F16:V16" si="5">F14-F15</f>
        <v>5401.7808000000005</v>
      </c>
      <c r="G16" s="14">
        <f t="shared" si="5"/>
        <v>6979.1007936000005</v>
      </c>
      <c r="H16" s="14">
        <f t="shared" si="5"/>
        <v>7118.6828094720013</v>
      </c>
      <c r="I16" s="14">
        <f t="shared" si="5"/>
        <v>7261.0564656614415</v>
      </c>
      <c r="J16" s="14">
        <f t="shared" si="5"/>
        <v>7406.2775949746701</v>
      </c>
      <c r="K16" s="14">
        <f t="shared" si="5"/>
        <v>7554.4031468741641</v>
      </c>
      <c r="L16" s="14">
        <f t="shared" si="5"/>
        <v>7705.4912098116465</v>
      </c>
      <c r="M16" s="14">
        <f t="shared" si="5"/>
        <v>7859.6010340078801</v>
      </c>
      <c r="N16" s="14">
        <f t="shared" si="5"/>
        <v>8016.793054688037</v>
      </c>
      <c r="O16" s="14">
        <f t="shared" si="5"/>
        <v>8177.1289157817982</v>
      </c>
      <c r="P16" s="14">
        <f t="shared" si="5"/>
        <v>8340.6714940974343</v>
      </c>
      <c r="Q16" s="14">
        <f>Q14-Q15</f>
        <v>8507.4849239793821</v>
      </c>
      <c r="R16" s="14">
        <f>R14-R15</f>
        <v>8677.6346224589688</v>
      </c>
      <c r="S16" s="14">
        <f>S14-S15</f>
        <v>8851.1873149081493</v>
      </c>
      <c r="T16" s="14">
        <f>T14-T15</f>
        <v>9028.2110612063152</v>
      </c>
      <c r="U16" s="14">
        <f>U14-U15</f>
        <v>9208.7752824304407</v>
      </c>
      <c r="V16" s="14">
        <f t="shared" si="5"/>
        <v>9300.8630352547443</v>
      </c>
    </row>
    <row r="17" spans="1:23" ht="15" x14ac:dyDescent="0.2">
      <c r="A17" s="35" t="s">
        <v>19</v>
      </c>
      <c r="B17" s="36">
        <v>1199</v>
      </c>
      <c r="C17" s="36">
        <v>1151</v>
      </c>
      <c r="D17" s="36">
        <v>1432</v>
      </c>
      <c r="E17" s="36">
        <v>1370</v>
      </c>
      <c r="F17" s="11">
        <f t="shared" ref="F17:V17" si="6">F13*F9</f>
        <v>1424.8000000000002</v>
      </c>
      <c r="G17" s="11">
        <f t="shared" si="6"/>
        <v>1453.2960000000003</v>
      </c>
      <c r="H17" s="11">
        <f t="shared" si="6"/>
        <v>1482.3619200000003</v>
      </c>
      <c r="I17" s="11">
        <f t="shared" si="6"/>
        <v>1512.0091584000002</v>
      </c>
      <c r="J17" s="11">
        <f t="shared" si="6"/>
        <v>1542.2493415680001</v>
      </c>
      <c r="K17" s="11">
        <f t="shared" si="6"/>
        <v>1573.0943283993602</v>
      </c>
      <c r="L17" s="11">
        <f t="shared" si="6"/>
        <v>1604.5562149673474</v>
      </c>
      <c r="M17" s="11">
        <f t="shared" si="6"/>
        <v>1636.6473392666944</v>
      </c>
      <c r="N17" s="11">
        <f t="shared" si="6"/>
        <v>1669.3802860520282</v>
      </c>
      <c r="O17" s="11">
        <f t="shared" si="6"/>
        <v>1702.7678917730689</v>
      </c>
      <c r="P17" s="11">
        <f t="shared" si="6"/>
        <v>1736.8232496085302</v>
      </c>
      <c r="Q17" s="11">
        <f>Q13*Q9</f>
        <v>1771.5597146007008</v>
      </c>
      <c r="R17" s="11">
        <f>R13*R9</f>
        <v>1806.9909088927147</v>
      </c>
      <c r="S17" s="11">
        <f>S13*S9</f>
        <v>1843.1307270705693</v>
      </c>
      <c r="T17" s="11">
        <f>T13*T9</f>
        <v>1879.9933416119807</v>
      </c>
      <c r="U17" s="11">
        <f>U13*U9</f>
        <v>1917.5932084442204</v>
      </c>
      <c r="V17" s="11">
        <f t="shared" si="6"/>
        <v>1936.7691405286625</v>
      </c>
      <c r="W17" s="12"/>
    </row>
    <row r="18" spans="1:23" x14ac:dyDescent="0.15">
      <c r="A18" s="35" t="s">
        <v>20</v>
      </c>
      <c r="B18" s="36">
        <v>5734.05</v>
      </c>
      <c r="C18" s="36">
        <v>6037.05</v>
      </c>
      <c r="D18" s="36">
        <v>6619</v>
      </c>
      <c r="E18" s="36">
        <v>6159.26</v>
      </c>
      <c r="F18" s="11">
        <f t="shared" ref="F18:V18" si="7">F16+F17</f>
        <v>6826.5808000000006</v>
      </c>
      <c r="G18" s="11">
        <f t="shared" si="7"/>
        <v>8432.3967936000008</v>
      </c>
      <c r="H18" s="11">
        <f t="shared" si="7"/>
        <v>8601.0447294720016</v>
      </c>
      <c r="I18" s="11">
        <f t="shared" si="7"/>
        <v>8773.0656240614408</v>
      </c>
      <c r="J18" s="11">
        <f t="shared" si="7"/>
        <v>8948.5269365426702</v>
      </c>
      <c r="K18" s="11">
        <f t="shared" si="7"/>
        <v>9127.4974752735252</v>
      </c>
      <c r="L18" s="11">
        <f t="shared" si="7"/>
        <v>9310.0474247789934</v>
      </c>
      <c r="M18" s="11">
        <f t="shared" si="7"/>
        <v>9496.248373274575</v>
      </c>
      <c r="N18" s="11">
        <f t="shared" si="7"/>
        <v>9686.1733407400643</v>
      </c>
      <c r="O18" s="11">
        <f t="shared" si="7"/>
        <v>9879.8968075548673</v>
      </c>
      <c r="P18" s="11">
        <f t="shared" si="7"/>
        <v>10077.494743705964</v>
      </c>
      <c r="Q18" s="11">
        <f>Q16+Q17</f>
        <v>10279.044638580082</v>
      </c>
      <c r="R18" s="11">
        <f>R16+R17</f>
        <v>10484.625531351683</v>
      </c>
      <c r="S18" s="11">
        <f>S16+S17</f>
        <v>10694.318041978719</v>
      </c>
      <c r="T18" s="11">
        <f>T16+T17</f>
        <v>10908.204402818295</v>
      </c>
      <c r="U18" s="11">
        <f>U16+U17</f>
        <v>11126.368490874662</v>
      </c>
      <c r="V18" s="11">
        <f t="shared" si="7"/>
        <v>11237.632175783407</v>
      </c>
    </row>
    <row r="19" spans="1:23" ht="15" x14ac:dyDescent="0.2">
      <c r="A19" s="44" t="s">
        <v>21</v>
      </c>
      <c r="B19" s="36">
        <v>1975</v>
      </c>
      <c r="C19" s="36">
        <v>1791</v>
      </c>
      <c r="D19" s="36">
        <v>1893</v>
      </c>
      <c r="E19" s="36">
        <v>1867</v>
      </c>
      <c r="F19" s="11">
        <f t="shared" ref="F19:V19" si="8">F10*F13</f>
        <v>1941.68</v>
      </c>
      <c r="G19" s="11">
        <f t="shared" si="8"/>
        <v>1980.5136</v>
      </c>
      <c r="H19" s="11">
        <f t="shared" si="8"/>
        <v>2020.1238719999999</v>
      </c>
      <c r="I19" s="11">
        <f t="shared" si="8"/>
        <v>2060.5263494400001</v>
      </c>
      <c r="J19" s="11">
        <f t="shared" si="8"/>
        <v>2101.7368764287999</v>
      </c>
      <c r="K19" s="11">
        <f t="shared" si="8"/>
        <v>2143.7716139573763</v>
      </c>
      <c r="L19" s="11">
        <f t="shared" si="8"/>
        <v>2186.6470462365237</v>
      </c>
      <c r="M19" s="11">
        <f t="shared" si="8"/>
        <v>2230.3799871612541</v>
      </c>
      <c r="N19" s="11">
        <f t="shared" si="8"/>
        <v>2274.987586904479</v>
      </c>
      <c r="O19" s="11">
        <f t="shared" si="8"/>
        <v>2320.4873386425688</v>
      </c>
      <c r="P19" s="11">
        <f t="shared" si="8"/>
        <v>2366.89708541542</v>
      </c>
      <c r="Q19" s="11">
        <f>Q10*Q13</f>
        <v>2414.2350271237283</v>
      </c>
      <c r="R19" s="11">
        <f>R10*R13</f>
        <v>2462.5197276662029</v>
      </c>
      <c r="S19" s="11">
        <f>S10*S13</f>
        <v>2511.7701222195274</v>
      </c>
      <c r="T19" s="11">
        <f>T10*T13</f>
        <v>2562.0055246639181</v>
      </c>
      <c r="U19" s="11">
        <f>U10*U13</f>
        <v>2613.2456351571964</v>
      </c>
      <c r="V19" s="11">
        <f t="shared" si="8"/>
        <v>1936.7691405286625</v>
      </c>
      <c r="W19" s="12"/>
    </row>
    <row r="20" spans="1:23" x14ac:dyDescent="0.15">
      <c r="A20" s="44" t="s">
        <v>22</v>
      </c>
      <c r="B20" s="36"/>
      <c r="C20" s="36">
        <v>98.25089101753116</v>
      </c>
      <c r="D20" s="36">
        <v>100.96733999504498</v>
      </c>
      <c r="E20" s="36">
        <v>-392.67172548430688</v>
      </c>
      <c r="F20" s="11">
        <f t="shared" ref="F20:P20" si="9">(F13-E13)*F11</f>
        <v>-127.85280000000027</v>
      </c>
      <c r="G20" s="11">
        <f t="shared" si="9"/>
        <v>-66.483456000000004</v>
      </c>
      <c r="H20" s="11">
        <f t="shared" si="9"/>
        <v>-67.813125120000038</v>
      </c>
      <c r="I20" s="11">
        <f t="shared" si="9"/>
        <v>-69.169387622399952</v>
      </c>
      <c r="J20" s="11">
        <f t="shared" si="9"/>
        <v>-70.552775374847982</v>
      </c>
      <c r="K20" s="11">
        <f t="shared" si="9"/>
        <v>-71.963830882345206</v>
      </c>
      <c r="L20" s="11">
        <f t="shared" si="9"/>
        <v>-73.403107499991748</v>
      </c>
      <c r="M20" s="11">
        <f t="shared" si="9"/>
        <v>-74.871169649991643</v>
      </c>
      <c r="N20" s="11">
        <f t="shared" si="9"/>
        <v>-76.368593042991407</v>
      </c>
      <c r="O20" s="11">
        <f t="shared" si="9"/>
        <v>-77.895964903851848</v>
      </c>
      <c r="P20" s="11">
        <f t="shared" si="9"/>
        <v>-79.453884201928162</v>
      </c>
      <c r="Q20" s="11">
        <f>(Q13-P13)*Q11</f>
        <v>-81.042961885966648</v>
      </c>
      <c r="R20" s="11">
        <f>(R13-Q13)*R11</f>
        <v>-82.663821123686205</v>
      </c>
      <c r="S20" s="11">
        <f>(S13-R13)*S11</f>
        <v>-84.317097546160511</v>
      </c>
      <c r="T20" s="11">
        <f>(T13-S13)*T11</f>
        <v>-86.00343949708359</v>
      </c>
      <c r="U20" s="11">
        <f>(U13-T13)*U11</f>
        <v>-87.723508287025325</v>
      </c>
      <c r="V20" s="11">
        <f>(V13-P13)*V11</f>
        <v>-466.48981756630468</v>
      </c>
    </row>
    <row r="21" spans="1:23" x14ac:dyDescent="0.15">
      <c r="A21" s="35" t="s">
        <v>23</v>
      </c>
      <c r="B21" s="36"/>
      <c r="C21" s="36">
        <v>1889.2508910175311</v>
      </c>
      <c r="D21" s="36">
        <v>1993.967339995045</v>
      </c>
      <c r="E21" s="36">
        <v>1474.328274515693</v>
      </c>
      <c r="F21" s="11">
        <f t="shared" ref="F21:V21" si="10">F19+F20</f>
        <v>1813.8271999999997</v>
      </c>
      <c r="G21" s="11">
        <f t="shared" si="10"/>
        <v>1914.0301440000001</v>
      </c>
      <c r="H21" s="11">
        <f t="shared" si="10"/>
        <v>1952.3107468799999</v>
      </c>
      <c r="I21" s="11">
        <f t="shared" si="10"/>
        <v>1991.3569618176002</v>
      </c>
      <c r="J21" s="11">
        <f t="shared" si="10"/>
        <v>2031.184101053952</v>
      </c>
      <c r="K21" s="11">
        <f t="shared" si="10"/>
        <v>2071.8077830750312</v>
      </c>
      <c r="L21" s="11">
        <f t="shared" si="10"/>
        <v>2113.2439387365321</v>
      </c>
      <c r="M21" s="11">
        <f t="shared" si="10"/>
        <v>2155.5088175112624</v>
      </c>
      <c r="N21" s="11">
        <f t="shared" si="10"/>
        <v>2198.6189938614875</v>
      </c>
      <c r="O21" s="11">
        <f t="shared" si="10"/>
        <v>2242.5913737387168</v>
      </c>
      <c r="P21" s="11">
        <f t="shared" si="10"/>
        <v>2287.4432012134916</v>
      </c>
      <c r="Q21" s="11">
        <f>Q19+Q20</f>
        <v>2333.1920652377617</v>
      </c>
      <c r="R21" s="11">
        <f>R19+R20</f>
        <v>2379.8559065425165</v>
      </c>
      <c r="S21" s="11">
        <f>S19+S20</f>
        <v>2427.4530246733671</v>
      </c>
      <c r="T21" s="11">
        <f>T19+T20</f>
        <v>2476.0020851668346</v>
      </c>
      <c r="U21" s="11">
        <f>U19+U20</f>
        <v>2525.5221268701712</v>
      </c>
      <c r="V21" s="11">
        <f t="shared" si="10"/>
        <v>1470.2793229623578</v>
      </c>
    </row>
    <row r="22" spans="1:23" x14ac:dyDescent="0.15">
      <c r="A22" s="40" t="s">
        <v>24</v>
      </c>
      <c r="B22" s="56"/>
      <c r="C22" s="56">
        <v>4147.7991089824691</v>
      </c>
      <c r="D22" s="56">
        <v>4625.0326600049548</v>
      </c>
      <c r="E22" s="56">
        <v>4684.9317254843072</v>
      </c>
      <c r="F22" s="14">
        <f t="shared" ref="F22:V22" si="11">F18-F21</f>
        <v>5012.7536000000009</v>
      </c>
      <c r="G22" s="14">
        <f t="shared" si="11"/>
        <v>6518.3666496000005</v>
      </c>
      <c r="H22" s="14">
        <f t="shared" si="11"/>
        <v>6648.7339825920017</v>
      </c>
      <c r="I22" s="14">
        <f t="shared" si="11"/>
        <v>6781.7086622438401</v>
      </c>
      <c r="J22" s="14">
        <f t="shared" si="11"/>
        <v>6917.3428354887183</v>
      </c>
      <c r="K22" s="14">
        <f t="shared" si="11"/>
        <v>7055.6896921984935</v>
      </c>
      <c r="L22" s="14">
        <f t="shared" si="11"/>
        <v>7196.8034860424614</v>
      </c>
      <c r="M22" s="14">
        <f t="shared" si="11"/>
        <v>7340.7395557633126</v>
      </c>
      <c r="N22" s="14">
        <f t="shared" si="11"/>
        <v>7487.5543468785763</v>
      </c>
      <c r="O22" s="14">
        <f t="shared" si="11"/>
        <v>7637.305433816151</v>
      </c>
      <c r="P22" s="14">
        <f t="shared" si="11"/>
        <v>7790.0515424924724</v>
      </c>
      <c r="Q22" s="14">
        <f>Q18-Q21</f>
        <v>7945.8525733423212</v>
      </c>
      <c r="R22" s="14">
        <f>R18-R21</f>
        <v>8104.769624809167</v>
      </c>
      <c r="S22" s="14">
        <f>S18-S21</f>
        <v>8266.865017305352</v>
      </c>
      <c r="T22" s="14">
        <f>T18-T21</f>
        <v>8432.2023176514613</v>
      </c>
      <c r="U22" s="14">
        <f>U18-U21</f>
        <v>8600.8463640044902</v>
      </c>
      <c r="V22" s="14">
        <f t="shared" si="11"/>
        <v>9767.3528528210481</v>
      </c>
    </row>
    <row r="23" spans="1:23" x14ac:dyDescent="0.15">
      <c r="A23" s="35" t="s">
        <v>25</v>
      </c>
      <c r="B23" s="45"/>
      <c r="C23" s="45"/>
      <c r="D23" s="45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f>V22/(C4-F4)</f>
        <v>152614.88832532885</v>
      </c>
    </row>
    <row r="24" spans="1:23" x14ac:dyDescent="0.15">
      <c r="A24" s="35" t="s">
        <v>26</v>
      </c>
      <c r="B24" s="45"/>
      <c r="C24" s="45"/>
      <c r="D24" s="45"/>
      <c r="E24" s="46"/>
      <c r="F24" s="15">
        <f>(F5-$A$5)/365</f>
        <v>-0.13150684931506848</v>
      </c>
      <c r="G24" s="15">
        <f>(G5-$A$5)/365</f>
        <v>0.86849315068493149</v>
      </c>
      <c r="H24" s="15">
        <f t="shared" ref="H24:P24" si="12">(H5-$A$5)/365</f>
        <v>1.8684931506849316</v>
      </c>
      <c r="I24" s="15">
        <f t="shared" si="12"/>
        <v>2.8684931506849316</v>
      </c>
      <c r="J24" s="15">
        <f t="shared" si="12"/>
        <v>3.871232876712329</v>
      </c>
      <c r="K24" s="15">
        <f t="shared" si="12"/>
        <v>4.8712328767123285</v>
      </c>
      <c r="L24" s="15">
        <f t="shared" si="12"/>
        <v>5.8712328767123285</v>
      </c>
      <c r="M24" s="15">
        <f t="shared" si="12"/>
        <v>6.8712328767123285</v>
      </c>
      <c r="N24" s="15">
        <f t="shared" si="12"/>
        <v>7.8739726027397259</v>
      </c>
      <c r="O24" s="15">
        <f t="shared" si="12"/>
        <v>8.8739726027397268</v>
      </c>
      <c r="P24" s="15">
        <f t="shared" si="12"/>
        <v>9.8739726027397268</v>
      </c>
      <c r="Q24" s="15">
        <f>(Q5-$A$5)/365</f>
        <v>10.873972602739727</v>
      </c>
      <c r="R24" s="15">
        <f>(R5-$A$5)/365</f>
        <v>11.876712328767123</v>
      </c>
      <c r="S24" s="15">
        <f>(S5-$A$5)/365</f>
        <v>12.876712328767123</v>
      </c>
      <c r="T24" s="15">
        <f>(T5-$A$5)/365</f>
        <v>13.876712328767123</v>
      </c>
      <c r="U24" s="15">
        <f>(U5-$A$5)/365</f>
        <v>14.876712328767123</v>
      </c>
      <c r="V24" s="16">
        <f>U24</f>
        <v>14.876712328767123</v>
      </c>
    </row>
    <row r="25" spans="1:23" x14ac:dyDescent="0.15">
      <c r="A25" s="35" t="s">
        <v>27</v>
      </c>
      <c r="B25" s="45"/>
      <c r="C25" s="45"/>
      <c r="D25" s="45"/>
      <c r="E25" s="47"/>
      <c r="F25" s="17">
        <f>1/(POWER(1+$C4,F24))</f>
        <v>1.0094324815347688</v>
      </c>
      <c r="G25" s="17">
        <f t="shared" ref="G25:V25" si="13">1/(POWER(1+$C4,G24))</f>
        <v>0.93988126772324843</v>
      </c>
      <c r="H25" s="17">
        <f t="shared" si="13"/>
        <v>0.87512222320600408</v>
      </c>
      <c r="I25" s="17">
        <f t="shared" si="13"/>
        <v>0.81482516127188453</v>
      </c>
      <c r="J25" s="17">
        <f t="shared" si="13"/>
        <v>0.7585342700123342</v>
      </c>
      <c r="K25" s="17">
        <f t="shared" si="13"/>
        <v>0.70627027003010634</v>
      </c>
      <c r="L25" s="17">
        <f t="shared" si="13"/>
        <v>0.65760732777477304</v>
      </c>
      <c r="M25" s="17">
        <f t="shared" si="13"/>
        <v>0.61229732567483519</v>
      </c>
      <c r="N25" s="17">
        <f t="shared" si="13"/>
        <v>0.56999774557316596</v>
      </c>
      <c r="O25" s="17">
        <f t="shared" si="13"/>
        <v>0.53072415788935368</v>
      </c>
      <c r="P25" s="17">
        <f t="shared" si="13"/>
        <v>0.49415657159157689</v>
      </c>
      <c r="Q25" s="17">
        <f>1/(POWER(1+$C4,Q24))</f>
        <v>0.46010853965696175</v>
      </c>
      <c r="R25" s="17">
        <f>1/(POWER(1+$C4,R24))</f>
        <v>0.42832267809496405</v>
      </c>
      <c r="S25" s="17">
        <f>1/(POWER(1+$C4,S24))</f>
        <v>0.39881068723925889</v>
      </c>
      <c r="T25" s="17">
        <f>1/(POWER(1+$C4,T24))</f>
        <v>0.37133211102351849</v>
      </c>
      <c r="U25" s="17">
        <f>1/(POWER(1+$C4,U24))</f>
        <v>0.34574684452841575</v>
      </c>
      <c r="V25" s="17">
        <f t="shared" si="13"/>
        <v>0.34574684452841575</v>
      </c>
    </row>
    <row r="26" spans="1:23" x14ac:dyDescent="0.15">
      <c r="A26" s="35" t="s">
        <v>28</v>
      </c>
      <c r="B26" s="45"/>
      <c r="C26" s="45"/>
      <c r="D26" s="45"/>
      <c r="E26" s="21"/>
      <c r="F26" s="11">
        <f t="shared" ref="F26:P26" si="14">F22*F25</f>
        <v>5060.0363057703471</v>
      </c>
      <c r="G26" s="11">
        <f t="shared" si="14"/>
        <v>6126.490710110992</v>
      </c>
      <c r="H26" s="11">
        <f t="shared" si="14"/>
        <v>5818.4548643512226</v>
      </c>
      <c r="I26" s="11">
        <f t="shared" si="14"/>
        <v>5525.9068544117736</v>
      </c>
      <c r="J26" s="11">
        <f t="shared" si="14"/>
        <v>5247.0415981424849</v>
      </c>
      <c r="K26" s="11">
        <f t="shared" si="14"/>
        <v>4983.2238641576678</v>
      </c>
      <c r="L26" s="11">
        <f t="shared" si="14"/>
        <v>4732.6707089765541</v>
      </c>
      <c r="M26" s="11">
        <f t="shared" si="14"/>
        <v>4494.7151984693537</v>
      </c>
      <c r="N26" s="11">
        <f t="shared" si="14"/>
        <v>4267.8890975773475</v>
      </c>
      <c r="O26" s="11">
        <f t="shared" si="14"/>
        <v>4053.3024949058617</v>
      </c>
      <c r="P26" s="11">
        <f t="shared" si="14"/>
        <v>3849.5051627597554</v>
      </c>
      <c r="Q26" s="11">
        <f>Q22*Q25</f>
        <v>3655.954623850047</v>
      </c>
      <c r="R26" s="11">
        <f>R22*R25</f>
        <v>3471.4566310409796</v>
      </c>
      <c r="S26" s="11">
        <f>S22*S25</f>
        <v>3296.9141188657354</v>
      </c>
      <c r="T26" s="11">
        <f>T22*T25</f>
        <v>3131.1474871909222</v>
      </c>
      <c r="U26" s="11">
        <f>U22*U25</f>
        <v>2973.7154906282503</v>
      </c>
      <c r="V26" s="18">
        <f>V23*V25</f>
        <v>52766.116066539005</v>
      </c>
    </row>
    <row r="27" spans="1:23" x14ac:dyDescent="0.15">
      <c r="A27" s="35" t="s">
        <v>29</v>
      </c>
      <c r="B27" s="45"/>
      <c r="C27" s="45"/>
      <c r="D27" s="45"/>
      <c r="E27" s="48" t="s">
        <v>29</v>
      </c>
      <c r="F27" s="11">
        <f>SUM(F26:V26)</f>
        <v>123454.5412777483</v>
      </c>
      <c r="G27" s="19"/>
      <c r="H27" s="19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20">
        <f>V26/F27</f>
        <v>0.42741332575061519</v>
      </c>
    </row>
    <row r="28" spans="1:23" x14ac:dyDescent="0.15">
      <c r="A28" s="35" t="s">
        <v>30</v>
      </c>
      <c r="B28" s="45"/>
      <c r="C28" s="45"/>
      <c r="D28" s="45"/>
      <c r="E28" s="48" t="s">
        <v>30</v>
      </c>
      <c r="F28" s="36">
        <v>20274.439999999999</v>
      </c>
      <c r="G28" s="22">
        <f>F28/F30</f>
        <v>11.823706150479842</v>
      </c>
      <c r="H28" s="19" t="s">
        <v>31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3" x14ac:dyDescent="0.15">
      <c r="A29" s="35" t="s">
        <v>32</v>
      </c>
      <c r="B29" s="45"/>
      <c r="C29" s="45"/>
      <c r="D29" s="45"/>
      <c r="E29" s="48" t="s">
        <v>32</v>
      </c>
      <c r="F29" s="23">
        <f>F27-F28</f>
        <v>103180.1012777483</v>
      </c>
      <c r="G29" s="19"/>
      <c r="H29" s="19"/>
      <c r="I29" s="24"/>
      <c r="J29" s="25" t="s">
        <v>33</v>
      </c>
      <c r="K29" s="26">
        <f>F29/F16</f>
        <v>19.10112703531922</v>
      </c>
      <c r="L29" s="24"/>
      <c r="M29" s="25" t="s">
        <v>34</v>
      </c>
      <c r="N29" s="27">
        <f>F29/(E32-F28)</f>
        <v>6.1875044243040884</v>
      </c>
      <c r="O29" s="19"/>
      <c r="P29" s="19"/>
      <c r="Q29" s="19"/>
      <c r="R29" s="19"/>
      <c r="S29" s="19"/>
      <c r="T29" s="19"/>
      <c r="U29" s="19"/>
      <c r="V29" s="19"/>
    </row>
    <row r="30" spans="1:23" ht="15" x14ac:dyDescent="0.2">
      <c r="A30" s="35" t="s">
        <v>35</v>
      </c>
      <c r="B30" s="45"/>
      <c r="C30" s="45"/>
      <c r="D30" s="45"/>
      <c r="E30" s="48" t="s">
        <v>35</v>
      </c>
      <c r="F30" s="36">
        <v>1714.7280000000001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2"/>
    </row>
    <row r="31" spans="1:23" ht="20" x14ac:dyDescent="0.2">
      <c r="A31" s="35" t="s">
        <v>36</v>
      </c>
      <c r="B31" s="45"/>
      <c r="C31" s="45"/>
      <c r="D31" s="45"/>
      <c r="E31" s="48" t="s">
        <v>37</v>
      </c>
      <c r="F31" s="28">
        <f>F29/F30</f>
        <v>60.172867812124309</v>
      </c>
      <c r="G31" s="29"/>
      <c r="H31" s="30" t="s">
        <v>38</v>
      </c>
      <c r="I31" s="52">
        <v>44.4</v>
      </c>
      <c r="J31" s="19"/>
      <c r="K31" s="31" t="s">
        <v>39</v>
      </c>
      <c r="L31" s="20">
        <f>F31/I31-1</f>
        <v>0.35524477054334036</v>
      </c>
      <c r="M31" s="19"/>
      <c r="N31" s="22"/>
      <c r="O31" s="20"/>
      <c r="P31" s="19"/>
      <c r="Q31" s="19"/>
      <c r="R31" s="19"/>
      <c r="S31" s="19"/>
      <c r="T31" s="19"/>
      <c r="U31" s="19"/>
      <c r="V31" s="19"/>
    </row>
    <row r="32" spans="1:23" x14ac:dyDescent="0.15">
      <c r="A32" s="49" t="s">
        <v>40</v>
      </c>
      <c r="B32" s="57">
        <v>32938</v>
      </c>
      <c r="C32" s="57">
        <v>31942</v>
      </c>
      <c r="D32" s="57">
        <v>33644</v>
      </c>
      <c r="E32" s="57">
        <v>36950</v>
      </c>
      <c r="F32" s="32">
        <f t="shared" ref="F32:P32" si="15">E32+F21-F17</f>
        <v>37339.027199999997</v>
      </c>
      <c r="G32" s="32">
        <f t="shared" si="15"/>
        <v>37799.761343999991</v>
      </c>
      <c r="H32" s="32">
        <f t="shared" si="15"/>
        <v>38269.710170879989</v>
      </c>
      <c r="I32" s="32">
        <f t="shared" si="15"/>
        <v>38749.057974297582</v>
      </c>
      <c r="J32" s="32">
        <f t="shared" si="15"/>
        <v>39237.992733783532</v>
      </c>
      <c r="K32" s="32">
        <f t="shared" si="15"/>
        <v>39736.706188459204</v>
      </c>
      <c r="L32" s="32">
        <f t="shared" si="15"/>
        <v>40245.393912228385</v>
      </c>
      <c r="M32" s="32">
        <f t="shared" si="15"/>
        <v>40764.25539047295</v>
      </c>
      <c r="N32" s="32">
        <f t="shared" si="15"/>
        <v>41293.494098282405</v>
      </c>
      <c r="O32" s="32">
        <f t="shared" si="15"/>
        <v>41833.317580248055</v>
      </c>
      <c r="P32" s="32">
        <f t="shared" si="15"/>
        <v>42383.937531853015</v>
      </c>
      <c r="Q32" s="32"/>
      <c r="R32" s="32"/>
      <c r="S32" s="32"/>
      <c r="T32" s="32"/>
      <c r="U32" s="32"/>
      <c r="V32" s="32">
        <f>P32+V21-V17</f>
        <v>41917.447714286711</v>
      </c>
    </row>
    <row r="33" spans="1:22" x14ac:dyDescent="0.15">
      <c r="A33" s="50" t="s">
        <v>41</v>
      </c>
      <c r="B33" s="58"/>
      <c r="C33" s="58">
        <v>0.15061806411837239</v>
      </c>
      <c r="D33" s="58">
        <v>0.15817400054889763</v>
      </c>
      <c r="E33" s="58">
        <v>0.13568461908944104</v>
      </c>
      <c r="F33" s="33">
        <f t="shared" ref="F33:P33" si="16">F16/((E32+F32)/2)</f>
        <v>0.14542607444454464</v>
      </c>
      <c r="G33" s="33">
        <f t="shared" si="16"/>
        <v>0.18576559268088702</v>
      </c>
      <c r="H33" s="33">
        <f t="shared" si="16"/>
        <v>0.18716267295427474</v>
      </c>
      <c r="I33" s="33">
        <f t="shared" si="16"/>
        <v>0.18855291094696852</v>
      </c>
      <c r="J33" s="33">
        <f t="shared" si="16"/>
        <v>0.18993608625354064</v>
      </c>
      <c r="K33" s="33">
        <f t="shared" si="16"/>
        <v>0.19131198345718575</v>
      </c>
      <c r="L33" s="33">
        <f t="shared" si="16"/>
        <v>0.19268039224054845</v>
      </c>
      <c r="M33" s="33">
        <f t="shared" si="16"/>
        <v>0.19404110748929745</v>
      </c>
      <c r="N33" s="33">
        <f t="shared" si="16"/>
        <v>0.19539392938839018</v>
      </c>
      <c r="O33" s="33">
        <f t="shared" si="16"/>
        <v>0.19673866351098709</v>
      </c>
      <c r="P33" s="33">
        <f t="shared" si="16"/>
        <v>0.19807512089999177</v>
      </c>
      <c r="Q33" s="33"/>
      <c r="R33" s="33"/>
      <c r="S33" s="33"/>
      <c r="T33" s="33"/>
      <c r="U33" s="33"/>
      <c r="V33" s="33">
        <f>V16/((P32+V32)/2)</f>
        <v>0.22065741880986811</v>
      </c>
    </row>
    <row r="34" spans="1:22" x14ac:dyDescent="0.15">
      <c r="A34" s="35" t="s">
        <v>42</v>
      </c>
      <c r="B34" s="53"/>
      <c r="C34" s="53">
        <v>-3.0238630153621937E-2</v>
      </c>
      <c r="D34" s="53">
        <v>5.3284077390269857E-2</v>
      </c>
      <c r="E34" s="53">
        <v>9.8264177862323221E-2</v>
      </c>
      <c r="F34" s="34">
        <f t="shared" ref="F34:P34" si="17">F32/E32-1</f>
        <v>1.0528476319350277E-2</v>
      </c>
      <c r="G34" s="34">
        <f t="shared" si="17"/>
        <v>1.2339211236868985E-2</v>
      </c>
      <c r="H34" s="34">
        <f t="shared" si="17"/>
        <v>1.2432587142632734E-2</v>
      </c>
      <c r="I34" s="34">
        <f t="shared" si="17"/>
        <v>1.2525514336984456E-2</v>
      </c>
      <c r="J34" s="34">
        <f t="shared" si="17"/>
        <v>1.2617977959883842E-2</v>
      </c>
      <c r="K34" s="34">
        <f t="shared" si="17"/>
        <v>1.2709963480019848E-2</v>
      </c>
      <c r="L34" s="34">
        <f t="shared" si="17"/>
        <v>1.2801456702441039E-2</v>
      </c>
      <c r="M34" s="34">
        <f t="shared" si="17"/>
        <v>1.289244377570653E-2</v>
      </c>
      <c r="N34" s="34">
        <f t="shared" si="17"/>
        <v>1.2982911198548219E-2</v>
      </c>
      <c r="O34" s="34">
        <f t="shared" si="17"/>
        <v>1.3072845826047619E-2</v>
      </c>
      <c r="P34" s="34">
        <f t="shared" si="17"/>
        <v>1.3162234875317091E-2</v>
      </c>
      <c r="Q34" s="34"/>
      <c r="R34" s="34"/>
      <c r="S34" s="34"/>
      <c r="T34" s="34"/>
      <c r="U34" s="34"/>
      <c r="V34" s="34">
        <f>V32/P32-1</f>
        <v>-1.1006287870628406E-2</v>
      </c>
    </row>
    <row r="35" spans="1:22" x14ac:dyDescent="0.15">
      <c r="A35" s="35" t="s">
        <v>43</v>
      </c>
      <c r="B35" s="51">
        <v>1.5582002550245917</v>
      </c>
      <c r="C35" s="51">
        <v>1.5589819047022728</v>
      </c>
      <c r="D35" s="51">
        <v>1.4396623469266436</v>
      </c>
      <c r="E35" s="51">
        <v>1.4417320703653587</v>
      </c>
      <c r="F35" s="22">
        <f t="shared" ref="F35:V35" si="18">F13/F32</f>
        <v>1.4837794167278147</v>
      </c>
      <c r="G35" s="22">
        <f t="shared" si="18"/>
        <v>1.495007788163458</v>
      </c>
      <c r="H35" s="22">
        <f t="shared" si="18"/>
        <v>1.5061822024421823</v>
      </c>
      <c r="I35" s="22">
        <f t="shared" si="18"/>
        <v>1.5173008726570412</v>
      </c>
      <c r="J35" s="22">
        <f t="shared" si="18"/>
        <v>1.528362051430509</v>
      </c>
      <c r="K35" s="22">
        <f t="shared" si="18"/>
        <v>1.5393640318320776</v>
      </c>
      <c r="L35" s="22">
        <f t="shared" si="18"/>
        <v>1.550305148237979</v>
      </c>
      <c r="M35" s="22">
        <f t="shared" si="18"/>
        <v>1.5611837771325126</v>
      </c>
      <c r="N35" s="22">
        <f t="shared" si="18"/>
        <v>1.5719983378505831</v>
      </c>
      <c r="O35" s="22">
        <f t="shared" si="18"/>
        <v>1.5827472932611972</v>
      </c>
      <c r="P35" s="22">
        <f t="shared" si="18"/>
        <v>1.5934291503917875</v>
      </c>
      <c r="Q35" s="22"/>
      <c r="R35" s="22"/>
      <c r="S35" s="22"/>
      <c r="T35" s="22"/>
      <c r="U35" s="22"/>
      <c r="V35" s="22">
        <f t="shared" si="18"/>
        <v>1.7966416366219451</v>
      </c>
    </row>
    <row r="36" spans="1:22" x14ac:dyDescent="0.15">
      <c r="A36" s="35" t="s">
        <v>44</v>
      </c>
      <c r="B36" s="59"/>
      <c r="C36" s="59"/>
      <c r="D36" s="59"/>
      <c r="E36" s="5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1">
        <f>V17-V19</f>
        <v>0</v>
      </c>
    </row>
    <row r="37" spans="1:22" x14ac:dyDescent="0.15">
      <c r="A37" s="35" t="s">
        <v>45</v>
      </c>
      <c r="B37" s="51">
        <v>2.6447634843543697</v>
      </c>
      <c r="C37" s="51">
        <v>2.8494606724798337</v>
      </c>
      <c r="D37" s="51">
        <v>3.0249695578540736</v>
      </c>
      <c r="E37" s="51">
        <v>2.7930144022842107</v>
      </c>
      <c r="F37" s="22">
        <f t="shared" ref="F37:V37" si="19">F16/$F$30</f>
        <v>3.1502260416812464</v>
      </c>
      <c r="G37" s="22">
        <f t="shared" si="19"/>
        <v>4.0700920458521699</v>
      </c>
      <c r="H37" s="22">
        <f t="shared" si="19"/>
        <v>4.1514938867692139</v>
      </c>
      <c r="I37" s="22">
        <f t="shared" si="19"/>
        <v>4.2345237645045986</v>
      </c>
      <c r="J37" s="22">
        <f t="shared" si="19"/>
        <v>4.3192142397946904</v>
      </c>
      <c r="K37" s="22">
        <f t="shared" si="19"/>
        <v>4.4055985245905847</v>
      </c>
      <c r="L37" s="22">
        <f t="shared" si="19"/>
        <v>4.4937104950823956</v>
      </c>
      <c r="M37" s="22">
        <f t="shared" si="19"/>
        <v>4.5835847049840437</v>
      </c>
      <c r="N37" s="22">
        <f t="shared" si="19"/>
        <v>4.6752563990837244</v>
      </c>
      <c r="O37" s="22">
        <f t="shared" si="19"/>
        <v>4.7687615270653989</v>
      </c>
      <c r="P37" s="22">
        <f t="shared" si="19"/>
        <v>4.8641367576067074</v>
      </c>
      <c r="Q37" s="22"/>
      <c r="R37" s="22"/>
      <c r="S37" s="22"/>
      <c r="T37" s="22"/>
      <c r="U37" s="22"/>
      <c r="V37" s="22">
        <f t="shared" si="19"/>
        <v>5.4241040183951883</v>
      </c>
    </row>
    <row r="38" spans="1:22" x14ac:dyDescent="0.15">
      <c r="A38" s="35"/>
      <c r="B38" s="60"/>
      <c r="C38" s="60"/>
      <c r="D38" s="60"/>
      <c r="E38" s="60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x14ac:dyDescent="0.15">
      <c r="A39" s="35" t="s">
        <v>16</v>
      </c>
      <c r="B39" s="36">
        <v>8176</v>
      </c>
      <c r="C39" s="36">
        <v>8668</v>
      </c>
      <c r="D39" s="36">
        <v>9412</v>
      </c>
      <c r="E39" s="36">
        <v>8972</v>
      </c>
      <c r="F39" s="11">
        <f t="shared" ref="F39:V39" si="20">F14+F9*F13</f>
        <v>9735.232</v>
      </c>
      <c r="G39" s="11">
        <f t="shared" si="20"/>
        <v>12190.374144000001</v>
      </c>
      <c r="H39" s="11">
        <f t="shared" si="20"/>
        <v>12434.181626880003</v>
      </c>
      <c r="I39" s="11">
        <f t="shared" si="20"/>
        <v>12682.865259417602</v>
      </c>
      <c r="J39" s="11">
        <f t="shared" si="20"/>
        <v>12936.522564605953</v>
      </c>
      <c r="K39" s="11">
        <f t="shared" si="20"/>
        <v>13195.253015898073</v>
      </c>
      <c r="L39" s="11">
        <f t="shared" si="20"/>
        <v>13459.158076216034</v>
      </c>
      <c r="M39" s="11">
        <f t="shared" si="20"/>
        <v>13728.341237740355</v>
      </c>
      <c r="N39" s="11">
        <f t="shared" si="20"/>
        <v>14002.908062495162</v>
      </c>
      <c r="O39" s="11">
        <f t="shared" si="20"/>
        <v>14282.966223745065</v>
      </c>
      <c r="P39" s="11">
        <f t="shared" si="20"/>
        <v>14568.625548219967</v>
      </c>
      <c r="Q39" s="11"/>
      <c r="R39" s="11"/>
      <c r="S39" s="11"/>
      <c r="T39" s="11"/>
      <c r="U39" s="11"/>
      <c r="V39" s="11">
        <f t="shared" si="20"/>
        <v>16245.78919476673</v>
      </c>
    </row>
    <row r="40" spans="1:22" x14ac:dyDescent="0.15">
      <c r="A40" s="35" t="s">
        <v>46</v>
      </c>
      <c r="B40" s="53">
        <v>0.15930169121658483</v>
      </c>
      <c r="C40" s="53">
        <v>0.17406671084603489</v>
      </c>
      <c r="D40" s="53">
        <v>0.19431827566273019</v>
      </c>
      <c r="E40" s="53">
        <v>0.16841868148370626</v>
      </c>
      <c r="F40" s="34">
        <f t="shared" ref="F40:V40" si="21">F39/F13</f>
        <v>0.17571707463583119</v>
      </c>
      <c r="G40" s="34">
        <f t="shared" si="21"/>
        <v>0.2157170746358312</v>
      </c>
      <c r="H40" s="34">
        <f t="shared" si="21"/>
        <v>0.21571707463583123</v>
      </c>
      <c r="I40" s="34">
        <f t="shared" si="21"/>
        <v>0.21571707463583123</v>
      </c>
      <c r="J40" s="34">
        <f t="shared" si="21"/>
        <v>0.2157170746358312</v>
      </c>
      <c r="K40" s="34">
        <f t="shared" si="21"/>
        <v>0.2157170746358312</v>
      </c>
      <c r="L40" s="34">
        <f t="shared" si="21"/>
        <v>0.2157170746358312</v>
      </c>
      <c r="M40" s="34">
        <f t="shared" si="21"/>
        <v>0.2157170746358312</v>
      </c>
      <c r="N40" s="34">
        <f t="shared" si="21"/>
        <v>0.21571707463583123</v>
      </c>
      <c r="O40" s="34">
        <f t="shared" si="21"/>
        <v>0.21571707463583117</v>
      </c>
      <c r="P40" s="34">
        <f t="shared" si="21"/>
        <v>0.2157170746358312</v>
      </c>
      <c r="Q40" s="34"/>
      <c r="R40" s="34"/>
      <c r="S40" s="34"/>
      <c r="T40" s="34"/>
      <c r="U40" s="34"/>
      <c r="V40" s="34">
        <f t="shared" si="21"/>
        <v>0.2157170746358312</v>
      </c>
    </row>
  </sheetData>
  <conditionalFormatting sqref="O31">
    <cfRule type="cellIs" dxfId="3" priority="2" stopIfTrue="1" operator="lessThan">
      <formula>0</formula>
    </cfRule>
  </conditionalFormatting>
  <pageMargins left="0.75" right="0.75" top="1" bottom="1" header="0.5" footer="0.5"/>
  <pageSetup paperSize="9" scale="65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D8EE5-4197-D74B-883F-22C1F18225BC}">
  <sheetPr>
    <tabColor indexed="11"/>
    <pageSetUpPr autoPageBreaks="0" fitToPage="1"/>
  </sheetPr>
  <dimension ref="A1:W40"/>
  <sheetViews>
    <sheetView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45" sqref="L45"/>
    </sheetView>
  </sheetViews>
  <sheetFormatPr baseColWidth="10" defaultColWidth="11.33203125" defaultRowHeight="13" x14ac:dyDescent="0.15"/>
  <cols>
    <col min="1" max="1" width="35.1640625" style="37" customWidth="1"/>
    <col min="2" max="4" width="11.33203125" style="37" customWidth="1"/>
    <col min="5" max="5" width="11" style="37" customWidth="1"/>
    <col min="6" max="22" width="11" style="2" customWidth="1"/>
    <col min="23" max="24" width="18.6640625" style="2" customWidth="1"/>
    <col min="25" max="256" width="11.33203125" style="2"/>
    <col min="257" max="257" width="29.33203125" style="2" customWidth="1"/>
    <col min="258" max="260" width="11.33203125" style="2"/>
    <col min="261" max="278" width="11" style="2" customWidth="1"/>
    <col min="279" max="280" width="18.6640625" style="2" customWidth="1"/>
    <col min="281" max="512" width="11.33203125" style="2"/>
    <col min="513" max="513" width="29.33203125" style="2" customWidth="1"/>
    <col min="514" max="516" width="11.33203125" style="2"/>
    <col min="517" max="534" width="11" style="2" customWidth="1"/>
    <col min="535" max="536" width="18.6640625" style="2" customWidth="1"/>
    <col min="537" max="768" width="11.33203125" style="2"/>
    <col min="769" max="769" width="29.33203125" style="2" customWidth="1"/>
    <col min="770" max="772" width="11.33203125" style="2"/>
    <col min="773" max="790" width="11" style="2" customWidth="1"/>
    <col min="791" max="792" width="18.6640625" style="2" customWidth="1"/>
    <col min="793" max="1024" width="11.33203125" style="2"/>
    <col min="1025" max="1025" width="29.33203125" style="2" customWidth="1"/>
    <col min="1026" max="1028" width="11.33203125" style="2"/>
    <col min="1029" max="1046" width="11" style="2" customWidth="1"/>
    <col min="1047" max="1048" width="18.6640625" style="2" customWidth="1"/>
    <col min="1049" max="1280" width="11.33203125" style="2"/>
    <col min="1281" max="1281" width="29.33203125" style="2" customWidth="1"/>
    <col min="1282" max="1284" width="11.33203125" style="2"/>
    <col min="1285" max="1302" width="11" style="2" customWidth="1"/>
    <col min="1303" max="1304" width="18.6640625" style="2" customWidth="1"/>
    <col min="1305" max="1536" width="11.33203125" style="2"/>
    <col min="1537" max="1537" width="29.33203125" style="2" customWidth="1"/>
    <col min="1538" max="1540" width="11.33203125" style="2"/>
    <col min="1541" max="1558" width="11" style="2" customWidth="1"/>
    <col min="1559" max="1560" width="18.6640625" style="2" customWidth="1"/>
    <col min="1561" max="1792" width="11.33203125" style="2"/>
    <col min="1793" max="1793" width="29.33203125" style="2" customWidth="1"/>
    <col min="1794" max="1796" width="11.33203125" style="2"/>
    <col min="1797" max="1814" width="11" style="2" customWidth="1"/>
    <col min="1815" max="1816" width="18.6640625" style="2" customWidth="1"/>
    <col min="1817" max="2048" width="11.33203125" style="2"/>
    <col min="2049" max="2049" width="29.33203125" style="2" customWidth="1"/>
    <col min="2050" max="2052" width="11.33203125" style="2"/>
    <col min="2053" max="2070" width="11" style="2" customWidth="1"/>
    <col min="2071" max="2072" width="18.6640625" style="2" customWidth="1"/>
    <col min="2073" max="2304" width="11.33203125" style="2"/>
    <col min="2305" max="2305" width="29.33203125" style="2" customWidth="1"/>
    <col min="2306" max="2308" width="11.33203125" style="2"/>
    <col min="2309" max="2326" width="11" style="2" customWidth="1"/>
    <col min="2327" max="2328" width="18.6640625" style="2" customWidth="1"/>
    <col min="2329" max="2560" width="11.33203125" style="2"/>
    <col min="2561" max="2561" width="29.33203125" style="2" customWidth="1"/>
    <col min="2562" max="2564" width="11.33203125" style="2"/>
    <col min="2565" max="2582" width="11" style="2" customWidth="1"/>
    <col min="2583" max="2584" width="18.6640625" style="2" customWidth="1"/>
    <col min="2585" max="2816" width="11.33203125" style="2"/>
    <col min="2817" max="2817" width="29.33203125" style="2" customWidth="1"/>
    <col min="2818" max="2820" width="11.33203125" style="2"/>
    <col min="2821" max="2838" width="11" style="2" customWidth="1"/>
    <col min="2839" max="2840" width="18.6640625" style="2" customWidth="1"/>
    <col min="2841" max="3072" width="11.33203125" style="2"/>
    <col min="3073" max="3073" width="29.33203125" style="2" customWidth="1"/>
    <col min="3074" max="3076" width="11.33203125" style="2"/>
    <col min="3077" max="3094" width="11" style="2" customWidth="1"/>
    <col min="3095" max="3096" width="18.6640625" style="2" customWidth="1"/>
    <col min="3097" max="3328" width="11.33203125" style="2"/>
    <col min="3329" max="3329" width="29.33203125" style="2" customWidth="1"/>
    <col min="3330" max="3332" width="11.33203125" style="2"/>
    <col min="3333" max="3350" width="11" style="2" customWidth="1"/>
    <col min="3351" max="3352" width="18.6640625" style="2" customWidth="1"/>
    <col min="3353" max="3584" width="11.33203125" style="2"/>
    <col min="3585" max="3585" width="29.33203125" style="2" customWidth="1"/>
    <col min="3586" max="3588" width="11.33203125" style="2"/>
    <col min="3589" max="3606" width="11" style="2" customWidth="1"/>
    <col min="3607" max="3608" width="18.6640625" style="2" customWidth="1"/>
    <col min="3609" max="3840" width="11.33203125" style="2"/>
    <col min="3841" max="3841" width="29.33203125" style="2" customWidth="1"/>
    <col min="3842" max="3844" width="11.33203125" style="2"/>
    <col min="3845" max="3862" width="11" style="2" customWidth="1"/>
    <col min="3863" max="3864" width="18.6640625" style="2" customWidth="1"/>
    <col min="3865" max="4096" width="11.33203125" style="2"/>
    <col min="4097" max="4097" width="29.33203125" style="2" customWidth="1"/>
    <col min="4098" max="4100" width="11.33203125" style="2"/>
    <col min="4101" max="4118" width="11" style="2" customWidth="1"/>
    <col min="4119" max="4120" width="18.6640625" style="2" customWidth="1"/>
    <col min="4121" max="4352" width="11.33203125" style="2"/>
    <col min="4353" max="4353" width="29.33203125" style="2" customWidth="1"/>
    <col min="4354" max="4356" width="11.33203125" style="2"/>
    <col min="4357" max="4374" width="11" style="2" customWidth="1"/>
    <col min="4375" max="4376" width="18.6640625" style="2" customWidth="1"/>
    <col min="4377" max="4608" width="11.33203125" style="2"/>
    <col min="4609" max="4609" width="29.33203125" style="2" customWidth="1"/>
    <col min="4610" max="4612" width="11.33203125" style="2"/>
    <col min="4613" max="4630" width="11" style="2" customWidth="1"/>
    <col min="4631" max="4632" width="18.6640625" style="2" customWidth="1"/>
    <col min="4633" max="4864" width="11.33203125" style="2"/>
    <col min="4865" max="4865" width="29.33203125" style="2" customWidth="1"/>
    <col min="4866" max="4868" width="11.33203125" style="2"/>
    <col min="4869" max="4886" width="11" style="2" customWidth="1"/>
    <col min="4887" max="4888" width="18.6640625" style="2" customWidth="1"/>
    <col min="4889" max="5120" width="11.33203125" style="2"/>
    <col min="5121" max="5121" width="29.33203125" style="2" customWidth="1"/>
    <col min="5122" max="5124" width="11.33203125" style="2"/>
    <col min="5125" max="5142" width="11" style="2" customWidth="1"/>
    <col min="5143" max="5144" width="18.6640625" style="2" customWidth="1"/>
    <col min="5145" max="5376" width="11.33203125" style="2"/>
    <col min="5377" max="5377" width="29.33203125" style="2" customWidth="1"/>
    <col min="5378" max="5380" width="11.33203125" style="2"/>
    <col min="5381" max="5398" width="11" style="2" customWidth="1"/>
    <col min="5399" max="5400" width="18.6640625" style="2" customWidth="1"/>
    <col min="5401" max="5632" width="11.33203125" style="2"/>
    <col min="5633" max="5633" width="29.33203125" style="2" customWidth="1"/>
    <col min="5634" max="5636" width="11.33203125" style="2"/>
    <col min="5637" max="5654" width="11" style="2" customWidth="1"/>
    <col min="5655" max="5656" width="18.6640625" style="2" customWidth="1"/>
    <col min="5657" max="5888" width="11.33203125" style="2"/>
    <col min="5889" max="5889" width="29.33203125" style="2" customWidth="1"/>
    <col min="5890" max="5892" width="11.33203125" style="2"/>
    <col min="5893" max="5910" width="11" style="2" customWidth="1"/>
    <col min="5911" max="5912" width="18.6640625" style="2" customWidth="1"/>
    <col min="5913" max="6144" width="11.33203125" style="2"/>
    <col min="6145" max="6145" width="29.33203125" style="2" customWidth="1"/>
    <col min="6146" max="6148" width="11.33203125" style="2"/>
    <col min="6149" max="6166" width="11" style="2" customWidth="1"/>
    <col min="6167" max="6168" width="18.6640625" style="2" customWidth="1"/>
    <col min="6169" max="6400" width="11.33203125" style="2"/>
    <col min="6401" max="6401" width="29.33203125" style="2" customWidth="1"/>
    <col min="6402" max="6404" width="11.33203125" style="2"/>
    <col min="6405" max="6422" width="11" style="2" customWidth="1"/>
    <col min="6423" max="6424" width="18.6640625" style="2" customWidth="1"/>
    <col min="6425" max="6656" width="11.33203125" style="2"/>
    <col min="6657" max="6657" width="29.33203125" style="2" customWidth="1"/>
    <col min="6658" max="6660" width="11.33203125" style="2"/>
    <col min="6661" max="6678" width="11" style="2" customWidth="1"/>
    <col min="6679" max="6680" width="18.6640625" style="2" customWidth="1"/>
    <col min="6681" max="6912" width="11.33203125" style="2"/>
    <col min="6913" max="6913" width="29.33203125" style="2" customWidth="1"/>
    <col min="6914" max="6916" width="11.33203125" style="2"/>
    <col min="6917" max="6934" width="11" style="2" customWidth="1"/>
    <col min="6935" max="6936" width="18.6640625" style="2" customWidth="1"/>
    <col min="6937" max="7168" width="11.33203125" style="2"/>
    <col min="7169" max="7169" width="29.33203125" style="2" customWidth="1"/>
    <col min="7170" max="7172" width="11.33203125" style="2"/>
    <col min="7173" max="7190" width="11" style="2" customWidth="1"/>
    <col min="7191" max="7192" width="18.6640625" style="2" customWidth="1"/>
    <col min="7193" max="7424" width="11.33203125" style="2"/>
    <col min="7425" max="7425" width="29.33203125" style="2" customWidth="1"/>
    <col min="7426" max="7428" width="11.33203125" style="2"/>
    <col min="7429" max="7446" width="11" style="2" customWidth="1"/>
    <col min="7447" max="7448" width="18.6640625" style="2" customWidth="1"/>
    <col min="7449" max="7680" width="11.33203125" style="2"/>
    <col min="7681" max="7681" width="29.33203125" style="2" customWidth="1"/>
    <col min="7682" max="7684" width="11.33203125" style="2"/>
    <col min="7685" max="7702" width="11" style="2" customWidth="1"/>
    <col min="7703" max="7704" width="18.6640625" style="2" customWidth="1"/>
    <col min="7705" max="7936" width="11.33203125" style="2"/>
    <col min="7937" max="7937" width="29.33203125" style="2" customWidth="1"/>
    <col min="7938" max="7940" width="11.33203125" style="2"/>
    <col min="7941" max="7958" width="11" style="2" customWidth="1"/>
    <col min="7959" max="7960" width="18.6640625" style="2" customWidth="1"/>
    <col min="7961" max="8192" width="11.33203125" style="2"/>
    <col min="8193" max="8193" width="29.33203125" style="2" customWidth="1"/>
    <col min="8194" max="8196" width="11.33203125" style="2"/>
    <col min="8197" max="8214" width="11" style="2" customWidth="1"/>
    <col min="8215" max="8216" width="18.6640625" style="2" customWidth="1"/>
    <col min="8217" max="8448" width="11.33203125" style="2"/>
    <col min="8449" max="8449" width="29.33203125" style="2" customWidth="1"/>
    <col min="8450" max="8452" width="11.33203125" style="2"/>
    <col min="8453" max="8470" width="11" style="2" customWidth="1"/>
    <col min="8471" max="8472" width="18.6640625" style="2" customWidth="1"/>
    <col min="8473" max="8704" width="11.33203125" style="2"/>
    <col min="8705" max="8705" width="29.33203125" style="2" customWidth="1"/>
    <col min="8706" max="8708" width="11.33203125" style="2"/>
    <col min="8709" max="8726" width="11" style="2" customWidth="1"/>
    <col min="8727" max="8728" width="18.6640625" style="2" customWidth="1"/>
    <col min="8729" max="8960" width="11.33203125" style="2"/>
    <col min="8961" max="8961" width="29.33203125" style="2" customWidth="1"/>
    <col min="8962" max="8964" width="11.33203125" style="2"/>
    <col min="8965" max="8982" width="11" style="2" customWidth="1"/>
    <col min="8983" max="8984" width="18.6640625" style="2" customWidth="1"/>
    <col min="8985" max="9216" width="11.33203125" style="2"/>
    <col min="9217" max="9217" width="29.33203125" style="2" customWidth="1"/>
    <col min="9218" max="9220" width="11.33203125" style="2"/>
    <col min="9221" max="9238" width="11" style="2" customWidth="1"/>
    <col min="9239" max="9240" width="18.6640625" style="2" customWidth="1"/>
    <col min="9241" max="9472" width="11.33203125" style="2"/>
    <col min="9473" max="9473" width="29.33203125" style="2" customWidth="1"/>
    <col min="9474" max="9476" width="11.33203125" style="2"/>
    <col min="9477" max="9494" width="11" style="2" customWidth="1"/>
    <col min="9495" max="9496" width="18.6640625" style="2" customWidth="1"/>
    <col min="9497" max="9728" width="11.33203125" style="2"/>
    <col min="9729" max="9729" width="29.33203125" style="2" customWidth="1"/>
    <col min="9730" max="9732" width="11.33203125" style="2"/>
    <col min="9733" max="9750" width="11" style="2" customWidth="1"/>
    <col min="9751" max="9752" width="18.6640625" style="2" customWidth="1"/>
    <col min="9753" max="9984" width="11.33203125" style="2"/>
    <col min="9985" max="9985" width="29.33203125" style="2" customWidth="1"/>
    <col min="9986" max="9988" width="11.33203125" style="2"/>
    <col min="9989" max="10006" width="11" style="2" customWidth="1"/>
    <col min="10007" max="10008" width="18.6640625" style="2" customWidth="1"/>
    <col min="10009" max="10240" width="11.33203125" style="2"/>
    <col min="10241" max="10241" width="29.33203125" style="2" customWidth="1"/>
    <col min="10242" max="10244" width="11.33203125" style="2"/>
    <col min="10245" max="10262" width="11" style="2" customWidth="1"/>
    <col min="10263" max="10264" width="18.6640625" style="2" customWidth="1"/>
    <col min="10265" max="10496" width="11.33203125" style="2"/>
    <col min="10497" max="10497" width="29.33203125" style="2" customWidth="1"/>
    <col min="10498" max="10500" width="11.33203125" style="2"/>
    <col min="10501" max="10518" width="11" style="2" customWidth="1"/>
    <col min="10519" max="10520" width="18.6640625" style="2" customWidth="1"/>
    <col min="10521" max="10752" width="11.33203125" style="2"/>
    <col min="10753" max="10753" width="29.33203125" style="2" customWidth="1"/>
    <col min="10754" max="10756" width="11.33203125" style="2"/>
    <col min="10757" max="10774" width="11" style="2" customWidth="1"/>
    <col min="10775" max="10776" width="18.6640625" style="2" customWidth="1"/>
    <col min="10777" max="11008" width="11.33203125" style="2"/>
    <col min="11009" max="11009" width="29.33203125" style="2" customWidth="1"/>
    <col min="11010" max="11012" width="11.33203125" style="2"/>
    <col min="11013" max="11030" width="11" style="2" customWidth="1"/>
    <col min="11031" max="11032" width="18.6640625" style="2" customWidth="1"/>
    <col min="11033" max="11264" width="11.33203125" style="2"/>
    <col min="11265" max="11265" width="29.33203125" style="2" customWidth="1"/>
    <col min="11266" max="11268" width="11.33203125" style="2"/>
    <col min="11269" max="11286" width="11" style="2" customWidth="1"/>
    <col min="11287" max="11288" width="18.6640625" style="2" customWidth="1"/>
    <col min="11289" max="11520" width="11.33203125" style="2"/>
    <col min="11521" max="11521" width="29.33203125" style="2" customWidth="1"/>
    <col min="11522" max="11524" width="11.33203125" style="2"/>
    <col min="11525" max="11542" width="11" style="2" customWidth="1"/>
    <col min="11543" max="11544" width="18.6640625" style="2" customWidth="1"/>
    <col min="11545" max="11776" width="11.33203125" style="2"/>
    <col min="11777" max="11777" width="29.33203125" style="2" customWidth="1"/>
    <col min="11778" max="11780" width="11.33203125" style="2"/>
    <col min="11781" max="11798" width="11" style="2" customWidth="1"/>
    <col min="11799" max="11800" width="18.6640625" style="2" customWidth="1"/>
    <col min="11801" max="12032" width="11.33203125" style="2"/>
    <col min="12033" max="12033" width="29.33203125" style="2" customWidth="1"/>
    <col min="12034" max="12036" width="11.33203125" style="2"/>
    <col min="12037" max="12054" width="11" style="2" customWidth="1"/>
    <col min="12055" max="12056" width="18.6640625" style="2" customWidth="1"/>
    <col min="12057" max="12288" width="11.33203125" style="2"/>
    <col min="12289" max="12289" width="29.33203125" style="2" customWidth="1"/>
    <col min="12290" max="12292" width="11.33203125" style="2"/>
    <col min="12293" max="12310" width="11" style="2" customWidth="1"/>
    <col min="12311" max="12312" width="18.6640625" style="2" customWidth="1"/>
    <col min="12313" max="12544" width="11.33203125" style="2"/>
    <col min="12545" max="12545" width="29.33203125" style="2" customWidth="1"/>
    <col min="12546" max="12548" width="11.33203125" style="2"/>
    <col min="12549" max="12566" width="11" style="2" customWidth="1"/>
    <col min="12567" max="12568" width="18.6640625" style="2" customWidth="1"/>
    <col min="12569" max="12800" width="11.33203125" style="2"/>
    <col min="12801" max="12801" width="29.33203125" style="2" customWidth="1"/>
    <col min="12802" max="12804" width="11.33203125" style="2"/>
    <col min="12805" max="12822" width="11" style="2" customWidth="1"/>
    <col min="12823" max="12824" width="18.6640625" style="2" customWidth="1"/>
    <col min="12825" max="13056" width="11.33203125" style="2"/>
    <col min="13057" max="13057" width="29.33203125" style="2" customWidth="1"/>
    <col min="13058" max="13060" width="11.33203125" style="2"/>
    <col min="13061" max="13078" width="11" style="2" customWidth="1"/>
    <col min="13079" max="13080" width="18.6640625" style="2" customWidth="1"/>
    <col min="13081" max="13312" width="11.33203125" style="2"/>
    <col min="13313" max="13313" width="29.33203125" style="2" customWidth="1"/>
    <col min="13314" max="13316" width="11.33203125" style="2"/>
    <col min="13317" max="13334" width="11" style="2" customWidth="1"/>
    <col min="13335" max="13336" width="18.6640625" style="2" customWidth="1"/>
    <col min="13337" max="13568" width="11.33203125" style="2"/>
    <col min="13569" max="13569" width="29.33203125" style="2" customWidth="1"/>
    <col min="13570" max="13572" width="11.33203125" style="2"/>
    <col min="13573" max="13590" width="11" style="2" customWidth="1"/>
    <col min="13591" max="13592" width="18.6640625" style="2" customWidth="1"/>
    <col min="13593" max="13824" width="11.33203125" style="2"/>
    <col min="13825" max="13825" width="29.33203125" style="2" customWidth="1"/>
    <col min="13826" max="13828" width="11.33203125" style="2"/>
    <col min="13829" max="13846" width="11" style="2" customWidth="1"/>
    <col min="13847" max="13848" width="18.6640625" style="2" customWidth="1"/>
    <col min="13849" max="14080" width="11.33203125" style="2"/>
    <col min="14081" max="14081" width="29.33203125" style="2" customWidth="1"/>
    <col min="14082" max="14084" width="11.33203125" style="2"/>
    <col min="14085" max="14102" width="11" style="2" customWidth="1"/>
    <col min="14103" max="14104" width="18.6640625" style="2" customWidth="1"/>
    <col min="14105" max="14336" width="11.33203125" style="2"/>
    <col min="14337" max="14337" width="29.33203125" style="2" customWidth="1"/>
    <col min="14338" max="14340" width="11.33203125" style="2"/>
    <col min="14341" max="14358" width="11" style="2" customWidth="1"/>
    <col min="14359" max="14360" width="18.6640625" style="2" customWidth="1"/>
    <col min="14361" max="14592" width="11.33203125" style="2"/>
    <col min="14593" max="14593" width="29.33203125" style="2" customWidth="1"/>
    <col min="14594" max="14596" width="11.33203125" style="2"/>
    <col min="14597" max="14614" width="11" style="2" customWidth="1"/>
    <col min="14615" max="14616" width="18.6640625" style="2" customWidth="1"/>
    <col min="14617" max="14848" width="11.33203125" style="2"/>
    <col min="14849" max="14849" width="29.33203125" style="2" customWidth="1"/>
    <col min="14850" max="14852" width="11.33203125" style="2"/>
    <col min="14853" max="14870" width="11" style="2" customWidth="1"/>
    <col min="14871" max="14872" width="18.6640625" style="2" customWidth="1"/>
    <col min="14873" max="15104" width="11.33203125" style="2"/>
    <col min="15105" max="15105" width="29.33203125" style="2" customWidth="1"/>
    <col min="15106" max="15108" width="11.33203125" style="2"/>
    <col min="15109" max="15126" width="11" style="2" customWidth="1"/>
    <col min="15127" max="15128" width="18.6640625" style="2" customWidth="1"/>
    <col min="15129" max="15360" width="11.33203125" style="2"/>
    <col min="15361" max="15361" width="29.33203125" style="2" customWidth="1"/>
    <col min="15362" max="15364" width="11.33203125" style="2"/>
    <col min="15365" max="15382" width="11" style="2" customWidth="1"/>
    <col min="15383" max="15384" width="18.6640625" style="2" customWidth="1"/>
    <col min="15385" max="15616" width="11.33203125" style="2"/>
    <col min="15617" max="15617" width="29.33203125" style="2" customWidth="1"/>
    <col min="15618" max="15620" width="11.33203125" style="2"/>
    <col min="15621" max="15638" width="11" style="2" customWidth="1"/>
    <col min="15639" max="15640" width="18.6640625" style="2" customWidth="1"/>
    <col min="15641" max="15872" width="11.33203125" style="2"/>
    <col min="15873" max="15873" width="29.33203125" style="2" customWidth="1"/>
    <col min="15874" max="15876" width="11.33203125" style="2"/>
    <col min="15877" max="15894" width="11" style="2" customWidth="1"/>
    <col min="15895" max="15896" width="18.6640625" style="2" customWidth="1"/>
    <col min="15897" max="16128" width="11.33203125" style="2"/>
    <col min="16129" max="16129" width="29.33203125" style="2" customWidth="1"/>
    <col min="16130" max="16132" width="11.33203125" style="2"/>
    <col min="16133" max="16150" width="11" style="2" customWidth="1"/>
    <col min="16151" max="16152" width="18.6640625" style="2" customWidth="1"/>
    <col min="16153" max="16384" width="11.33203125" style="2"/>
  </cols>
  <sheetData>
    <row r="1" spans="1:23" ht="16" x14ac:dyDescent="0.2">
      <c r="A1" s="65" t="s">
        <v>0</v>
      </c>
      <c r="B1" s="35"/>
      <c r="C1" s="35"/>
      <c r="D1" s="35"/>
      <c r="E1" s="35"/>
      <c r="F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51" x14ac:dyDescent="0.2">
      <c r="A2" s="64" t="s">
        <v>49</v>
      </c>
      <c r="B2" s="35"/>
      <c r="C2" s="35"/>
      <c r="D2" s="35"/>
      <c r="E2" s="3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x14ac:dyDescent="0.15">
      <c r="A3" s="35"/>
      <c r="B3" s="35"/>
      <c r="C3" s="35"/>
      <c r="D3" s="35"/>
      <c r="E3" s="35"/>
      <c r="F3" s="3">
        <f>0.04+0.85*0.04</f>
        <v>7.400000000000001E-2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x14ac:dyDescent="0.15">
      <c r="A4" s="35"/>
      <c r="B4" s="38" t="s">
        <v>2</v>
      </c>
      <c r="C4" s="39">
        <f>F3</f>
        <v>7.400000000000001E-2</v>
      </c>
      <c r="D4" s="40"/>
      <c r="E4" s="41" t="s">
        <v>3</v>
      </c>
      <c r="F4" s="4">
        <v>0.01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x14ac:dyDescent="0.15">
      <c r="A5" s="42">
        <v>42783</v>
      </c>
      <c r="B5" s="43" t="s">
        <v>4</v>
      </c>
      <c r="C5" s="43" t="s">
        <v>5</v>
      </c>
      <c r="D5" s="43" t="s">
        <v>6</v>
      </c>
      <c r="E5" s="43" t="s">
        <v>7</v>
      </c>
      <c r="F5" s="5">
        <v>42735</v>
      </c>
      <c r="G5" s="5">
        <v>43100</v>
      </c>
      <c r="H5" s="5">
        <v>43465</v>
      </c>
      <c r="I5" s="5">
        <v>43830</v>
      </c>
      <c r="J5" s="5">
        <v>44196</v>
      </c>
      <c r="K5" s="5">
        <v>44561</v>
      </c>
      <c r="L5" s="5">
        <v>44926</v>
      </c>
      <c r="M5" s="5">
        <v>45291</v>
      </c>
      <c r="N5" s="5">
        <v>45657</v>
      </c>
      <c r="O5" s="5">
        <v>46022</v>
      </c>
      <c r="P5" s="5">
        <v>46387</v>
      </c>
      <c r="Q5" s="5">
        <v>46752</v>
      </c>
      <c r="R5" s="5">
        <v>47118</v>
      </c>
      <c r="S5" s="5">
        <v>47483</v>
      </c>
      <c r="T5" s="5">
        <v>47848</v>
      </c>
      <c r="U5" s="5">
        <v>48213</v>
      </c>
      <c r="V5" s="5">
        <v>48579</v>
      </c>
    </row>
    <row r="6" spans="1:23" x14ac:dyDescent="0.15">
      <c r="A6" s="35" t="s">
        <v>8</v>
      </c>
      <c r="B6" s="53"/>
      <c r="C6" s="53">
        <v>-2.97521627308861E-2</v>
      </c>
      <c r="D6" s="53">
        <v>-2.7330963712673406E-2</v>
      </c>
      <c r="E6" s="53">
        <v>9.9843091915104543E-2</v>
      </c>
      <c r="F6" s="6">
        <v>0.04</v>
      </c>
      <c r="G6" s="6">
        <f t="shared" ref="G6:U6" si="0">F6</f>
        <v>0.04</v>
      </c>
      <c r="H6" s="6">
        <f t="shared" si="0"/>
        <v>0.04</v>
      </c>
      <c r="I6" s="6">
        <f t="shared" si="0"/>
        <v>0.04</v>
      </c>
      <c r="J6" s="6">
        <f t="shared" si="0"/>
        <v>0.04</v>
      </c>
      <c r="K6" s="6">
        <f t="shared" si="0"/>
        <v>0.04</v>
      </c>
      <c r="L6" s="6">
        <f t="shared" si="0"/>
        <v>0.04</v>
      </c>
      <c r="M6" s="6">
        <f t="shared" si="0"/>
        <v>0.04</v>
      </c>
      <c r="N6" s="6">
        <f t="shared" si="0"/>
        <v>0.04</v>
      </c>
      <c r="O6" s="6">
        <f t="shared" si="0"/>
        <v>0.04</v>
      </c>
      <c r="P6" s="6">
        <f t="shared" si="0"/>
        <v>0.04</v>
      </c>
      <c r="Q6" s="6">
        <f t="shared" si="0"/>
        <v>0.04</v>
      </c>
      <c r="R6" s="6">
        <f t="shared" si="0"/>
        <v>0.04</v>
      </c>
      <c r="S6" s="6">
        <f t="shared" si="0"/>
        <v>0.04</v>
      </c>
      <c r="T6" s="6">
        <f t="shared" si="0"/>
        <v>0.04</v>
      </c>
      <c r="U6" s="6">
        <f t="shared" si="0"/>
        <v>0.04</v>
      </c>
      <c r="V6" s="7">
        <f>F4</f>
        <v>0.01</v>
      </c>
    </row>
    <row r="7" spans="1:23" x14ac:dyDescent="0.15">
      <c r="A7" s="35" t="s">
        <v>9</v>
      </c>
      <c r="B7" s="53">
        <v>0.13594030083391787</v>
      </c>
      <c r="C7" s="53">
        <v>0.15095286864670562</v>
      </c>
      <c r="D7" s="53">
        <v>0.16475348914030885</v>
      </c>
      <c r="E7" s="53">
        <v>0.14270160684787506</v>
      </c>
      <c r="F7" s="6">
        <v>0.15</v>
      </c>
      <c r="G7" s="6">
        <v>0.16</v>
      </c>
      <c r="H7" s="6">
        <f t="shared" ref="H7:V7" si="1">G7</f>
        <v>0.16</v>
      </c>
      <c r="I7" s="6">
        <f t="shared" si="1"/>
        <v>0.16</v>
      </c>
      <c r="J7" s="6">
        <f t="shared" si="1"/>
        <v>0.16</v>
      </c>
      <c r="K7" s="6">
        <f t="shared" si="1"/>
        <v>0.16</v>
      </c>
      <c r="L7" s="6">
        <f t="shared" si="1"/>
        <v>0.16</v>
      </c>
      <c r="M7" s="6">
        <f t="shared" si="1"/>
        <v>0.16</v>
      </c>
      <c r="N7" s="6">
        <f t="shared" si="1"/>
        <v>0.16</v>
      </c>
      <c r="O7" s="6">
        <f t="shared" si="1"/>
        <v>0.16</v>
      </c>
      <c r="P7" s="6">
        <f t="shared" si="1"/>
        <v>0.16</v>
      </c>
      <c r="Q7" s="6">
        <f t="shared" si="1"/>
        <v>0.16</v>
      </c>
      <c r="R7" s="6">
        <f t="shared" si="1"/>
        <v>0.16</v>
      </c>
      <c r="S7" s="6">
        <f t="shared" si="1"/>
        <v>0.16</v>
      </c>
      <c r="T7" s="6">
        <f t="shared" si="1"/>
        <v>0.16</v>
      </c>
      <c r="U7" s="6">
        <f t="shared" si="1"/>
        <v>0.16</v>
      </c>
      <c r="V7" s="66">
        <f t="shared" si="1"/>
        <v>0.16</v>
      </c>
    </row>
    <row r="8" spans="1:23" x14ac:dyDescent="0.15">
      <c r="A8" s="35" t="s">
        <v>10</v>
      </c>
      <c r="B8" s="53">
        <v>0.35</v>
      </c>
      <c r="C8" s="53">
        <v>0.35</v>
      </c>
      <c r="D8" s="53">
        <v>0.35</v>
      </c>
      <c r="E8" s="53">
        <v>0.35</v>
      </c>
      <c r="F8" s="6">
        <v>0.35</v>
      </c>
      <c r="G8" s="6">
        <f>F8</f>
        <v>0.35</v>
      </c>
      <c r="H8" s="6">
        <f t="shared" ref="H8:V8" si="2">G8</f>
        <v>0.35</v>
      </c>
      <c r="I8" s="6">
        <f t="shared" si="2"/>
        <v>0.35</v>
      </c>
      <c r="J8" s="6">
        <f t="shared" si="2"/>
        <v>0.35</v>
      </c>
      <c r="K8" s="6">
        <f t="shared" si="2"/>
        <v>0.35</v>
      </c>
      <c r="L8" s="6">
        <f t="shared" si="2"/>
        <v>0.35</v>
      </c>
      <c r="M8" s="6">
        <f t="shared" si="2"/>
        <v>0.35</v>
      </c>
      <c r="N8" s="6">
        <f t="shared" si="2"/>
        <v>0.35</v>
      </c>
      <c r="O8" s="6">
        <f t="shared" si="2"/>
        <v>0.35</v>
      </c>
      <c r="P8" s="6">
        <f t="shared" si="2"/>
        <v>0.35</v>
      </c>
      <c r="Q8" s="6">
        <f t="shared" si="2"/>
        <v>0.35</v>
      </c>
      <c r="R8" s="6">
        <f t="shared" si="2"/>
        <v>0.35</v>
      </c>
      <c r="S8" s="6">
        <f t="shared" si="2"/>
        <v>0.35</v>
      </c>
      <c r="T8" s="6">
        <f t="shared" si="2"/>
        <v>0.35</v>
      </c>
      <c r="U8" s="6">
        <f t="shared" si="2"/>
        <v>0.35</v>
      </c>
      <c r="V8" s="6">
        <f t="shared" si="2"/>
        <v>0.35</v>
      </c>
    </row>
    <row r="9" spans="1:23" x14ac:dyDescent="0.15">
      <c r="A9" s="35" t="s">
        <v>11</v>
      </c>
      <c r="B9" s="53">
        <v>2.3361390382666977E-2</v>
      </c>
      <c r="C9" s="53">
        <v>2.3113842199329278E-2</v>
      </c>
      <c r="D9" s="53">
        <v>2.9564786522421338E-2</v>
      </c>
      <c r="E9" s="53">
        <v>2.5717074635831207E-2</v>
      </c>
      <c r="F9" s="6">
        <f>E9</f>
        <v>2.5717074635831207E-2</v>
      </c>
      <c r="G9" s="6">
        <f>F9</f>
        <v>2.5717074635831207E-2</v>
      </c>
      <c r="H9" s="6">
        <f t="shared" ref="H9:V9" si="3">G9</f>
        <v>2.5717074635831207E-2</v>
      </c>
      <c r="I9" s="6">
        <f t="shared" si="3"/>
        <v>2.5717074635831207E-2</v>
      </c>
      <c r="J9" s="6">
        <f t="shared" si="3"/>
        <v>2.5717074635831207E-2</v>
      </c>
      <c r="K9" s="6">
        <f t="shared" si="3"/>
        <v>2.5717074635831207E-2</v>
      </c>
      <c r="L9" s="6">
        <f t="shared" si="3"/>
        <v>2.5717074635831207E-2</v>
      </c>
      <c r="M9" s="6">
        <f t="shared" si="3"/>
        <v>2.5717074635831207E-2</v>
      </c>
      <c r="N9" s="6">
        <f t="shared" si="3"/>
        <v>2.5717074635831207E-2</v>
      </c>
      <c r="O9" s="6">
        <f t="shared" si="3"/>
        <v>2.5717074635831207E-2</v>
      </c>
      <c r="P9" s="6">
        <f t="shared" si="3"/>
        <v>2.5717074635831207E-2</v>
      </c>
      <c r="Q9" s="6">
        <f t="shared" si="3"/>
        <v>2.5717074635831207E-2</v>
      </c>
      <c r="R9" s="6">
        <f t="shared" si="3"/>
        <v>2.5717074635831207E-2</v>
      </c>
      <c r="S9" s="6">
        <f t="shared" si="3"/>
        <v>2.5717074635831207E-2</v>
      </c>
      <c r="T9" s="6">
        <f t="shared" si="3"/>
        <v>2.5717074635831207E-2</v>
      </c>
      <c r="U9" s="6">
        <f t="shared" si="3"/>
        <v>2.5717074635831207E-2</v>
      </c>
      <c r="V9" s="7">
        <f t="shared" si="3"/>
        <v>2.5717074635831207E-2</v>
      </c>
    </row>
    <row r="10" spans="1:23" x14ac:dyDescent="0.15">
      <c r="A10" s="35" t="s">
        <v>12</v>
      </c>
      <c r="B10" s="53">
        <v>3.8481022523575714E-2</v>
      </c>
      <c r="C10" s="53">
        <v>3.5966022049521054E-2</v>
      </c>
      <c r="D10" s="53">
        <v>3.9082500619374017E-2</v>
      </c>
      <c r="E10" s="53">
        <v>3.5046553536567049E-2</v>
      </c>
      <c r="F10" s="6">
        <f>E10</f>
        <v>3.5046553536567049E-2</v>
      </c>
      <c r="G10" s="6">
        <f>F10</f>
        <v>3.5046553536567049E-2</v>
      </c>
      <c r="H10" s="6">
        <f t="shared" ref="H10:U10" si="4">G10</f>
        <v>3.5046553536567049E-2</v>
      </c>
      <c r="I10" s="6">
        <f t="shared" si="4"/>
        <v>3.5046553536567049E-2</v>
      </c>
      <c r="J10" s="6">
        <f t="shared" si="4"/>
        <v>3.5046553536567049E-2</v>
      </c>
      <c r="K10" s="6">
        <f t="shared" si="4"/>
        <v>3.5046553536567049E-2</v>
      </c>
      <c r="L10" s="6">
        <f t="shared" si="4"/>
        <v>3.5046553536567049E-2</v>
      </c>
      <c r="M10" s="6">
        <f t="shared" si="4"/>
        <v>3.5046553536567049E-2</v>
      </c>
      <c r="N10" s="6">
        <f t="shared" si="4"/>
        <v>3.5046553536567049E-2</v>
      </c>
      <c r="O10" s="6">
        <f t="shared" si="4"/>
        <v>3.5046553536567049E-2</v>
      </c>
      <c r="P10" s="6">
        <f t="shared" si="4"/>
        <v>3.5046553536567049E-2</v>
      </c>
      <c r="Q10" s="6">
        <f t="shared" si="4"/>
        <v>3.5046553536567049E-2</v>
      </c>
      <c r="R10" s="6">
        <f t="shared" si="4"/>
        <v>3.5046553536567049E-2</v>
      </c>
      <c r="S10" s="6">
        <f t="shared" si="4"/>
        <v>3.5046553536567049E-2</v>
      </c>
      <c r="T10" s="6">
        <f t="shared" si="4"/>
        <v>3.5046553536567049E-2</v>
      </c>
      <c r="U10" s="6">
        <f t="shared" si="4"/>
        <v>3.5046553536567049E-2</v>
      </c>
      <c r="V10" s="8">
        <f>V9</f>
        <v>2.5717074635831207E-2</v>
      </c>
    </row>
    <row r="11" spans="1:23" x14ac:dyDescent="0.15">
      <c r="A11" s="35" t="s">
        <v>13</v>
      </c>
      <c r="B11" s="53">
        <v>-5.4039435741563412E-2</v>
      </c>
      <c r="C11" s="53">
        <v>-6.4342430266883535E-2</v>
      </c>
      <c r="D11" s="53">
        <v>-7.4186142538607627E-2</v>
      </c>
      <c r="E11" s="53">
        <v>-8.1197627271362052E-2</v>
      </c>
      <c r="F11" s="6">
        <v>-0.06</v>
      </c>
      <c r="G11" s="6">
        <f>F11</f>
        <v>-0.06</v>
      </c>
      <c r="H11" s="6">
        <f t="shared" ref="H11:U11" si="5">G11</f>
        <v>-0.06</v>
      </c>
      <c r="I11" s="6">
        <f t="shared" si="5"/>
        <v>-0.06</v>
      </c>
      <c r="J11" s="6">
        <f t="shared" si="5"/>
        <v>-0.06</v>
      </c>
      <c r="K11" s="6">
        <f t="shared" si="5"/>
        <v>-0.06</v>
      </c>
      <c r="L11" s="6">
        <f t="shared" si="5"/>
        <v>-0.06</v>
      </c>
      <c r="M11" s="6">
        <f t="shared" si="5"/>
        <v>-0.06</v>
      </c>
      <c r="N11" s="6">
        <f t="shared" si="5"/>
        <v>-0.06</v>
      </c>
      <c r="O11" s="6">
        <f t="shared" si="5"/>
        <v>-0.06</v>
      </c>
      <c r="P11" s="6">
        <f t="shared" si="5"/>
        <v>-0.06</v>
      </c>
      <c r="Q11" s="6">
        <f t="shared" si="5"/>
        <v>-0.06</v>
      </c>
      <c r="R11" s="6">
        <f t="shared" si="5"/>
        <v>-0.06</v>
      </c>
      <c r="S11" s="6">
        <f t="shared" si="5"/>
        <v>-0.06</v>
      </c>
      <c r="T11" s="6">
        <f t="shared" si="5"/>
        <v>-0.06</v>
      </c>
      <c r="U11" s="6">
        <f t="shared" si="5"/>
        <v>-0.06</v>
      </c>
      <c r="V11" s="6">
        <f>U11</f>
        <v>-0.06</v>
      </c>
    </row>
    <row r="12" spans="1:23" x14ac:dyDescent="0.15">
      <c r="A12" s="35"/>
      <c r="B12" s="54"/>
      <c r="C12" s="54"/>
      <c r="D12" s="54"/>
      <c r="E12" s="54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3" ht="15" x14ac:dyDescent="0.2">
      <c r="A13" s="35" t="s">
        <v>14</v>
      </c>
      <c r="B13" s="36">
        <v>51324</v>
      </c>
      <c r="C13" s="36">
        <v>49797</v>
      </c>
      <c r="D13" s="36">
        <v>48436</v>
      </c>
      <c r="E13" s="36">
        <v>53272</v>
      </c>
      <c r="F13" s="10">
        <f t="shared" ref="F13:V13" si="6">E13*(1+F6)</f>
        <v>55402.880000000005</v>
      </c>
      <c r="G13" s="11">
        <f t="shared" si="6"/>
        <v>57618.995200000005</v>
      </c>
      <c r="H13" s="11">
        <f t="shared" si="6"/>
        <v>59923.755008000007</v>
      </c>
      <c r="I13" s="11">
        <f t="shared" si="6"/>
        <v>62320.705208320011</v>
      </c>
      <c r="J13" s="11">
        <f t="shared" si="6"/>
        <v>64813.533416652812</v>
      </c>
      <c r="K13" s="11">
        <f t="shared" si="6"/>
        <v>67406.074753318928</v>
      </c>
      <c r="L13" s="11">
        <f t="shared" si="6"/>
        <v>70102.317743451684</v>
      </c>
      <c r="M13" s="11">
        <f t="shared" si="6"/>
        <v>72906.410453189746</v>
      </c>
      <c r="N13" s="11">
        <f t="shared" si="6"/>
        <v>75822.666871317342</v>
      </c>
      <c r="O13" s="11">
        <f t="shared" si="6"/>
        <v>78855.573546170039</v>
      </c>
      <c r="P13" s="11">
        <f t="shared" si="6"/>
        <v>82009.796488016844</v>
      </c>
      <c r="Q13" s="11">
        <f t="shared" si="6"/>
        <v>85290.188347537522</v>
      </c>
      <c r="R13" s="11">
        <f t="shared" si="6"/>
        <v>88701.795881439029</v>
      </c>
      <c r="S13" s="11">
        <f t="shared" si="6"/>
        <v>92249.867716696594</v>
      </c>
      <c r="T13" s="11">
        <f t="shared" si="6"/>
        <v>95939.862425364467</v>
      </c>
      <c r="U13" s="11">
        <f t="shared" si="6"/>
        <v>99777.456922379046</v>
      </c>
      <c r="V13" s="11">
        <f t="shared" si="6"/>
        <v>100775.23149160284</v>
      </c>
      <c r="W13" s="12"/>
    </row>
    <row r="14" spans="1:23" x14ac:dyDescent="0.15">
      <c r="A14" s="35" t="s">
        <v>15</v>
      </c>
      <c r="B14" s="36">
        <v>6977</v>
      </c>
      <c r="C14" s="36">
        <v>7517</v>
      </c>
      <c r="D14" s="36">
        <v>7980</v>
      </c>
      <c r="E14" s="36">
        <v>7602</v>
      </c>
      <c r="F14" s="11">
        <f t="shared" ref="F14:O15" si="7">F13*F7</f>
        <v>8310.4320000000007</v>
      </c>
      <c r="G14" s="11">
        <f t="shared" si="7"/>
        <v>9219.039232000001</v>
      </c>
      <c r="H14" s="11">
        <f t="shared" si="7"/>
        <v>9587.8008012800019</v>
      </c>
      <c r="I14" s="11">
        <f t="shared" si="7"/>
        <v>9971.3128333312015</v>
      </c>
      <c r="J14" s="11">
        <f t="shared" si="7"/>
        <v>10370.165346664449</v>
      </c>
      <c r="K14" s="11">
        <f t="shared" si="7"/>
        <v>10784.971960531029</v>
      </c>
      <c r="L14" s="11">
        <f t="shared" si="7"/>
        <v>11216.370838952269</v>
      </c>
      <c r="M14" s="11">
        <f t="shared" si="7"/>
        <v>11665.025672510359</v>
      </c>
      <c r="N14" s="11">
        <f t="shared" si="7"/>
        <v>12131.626699410775</v>
      </c>
      <c r="O14" s="11">
        <f t="shared" si="7"/>
        <v>12616.891767387206</v>
      </c>
      <c r="P14" s="11">
        <f t="shared" ref="P14:V15" si="8">P13*P7</f>
        <v>13121.567438082695</v>
      </c>
      <c r="Q14" s="11">
        <f t="shared" si="8"/>
        <v>13646.430135606004</v>
      </c>
      <c r="R14" s="11">
        <f t="shared" si="8"/>
        <v>14192.287341030245</v>
      </c>
      <c r="S14" s="11">
        <f t="shared" si="8"/>
        <v>14759.978834671456</v>
      </c>
      <c r="T14" s="11">
        <f t="shared" si="8"/>
        <v>15350.377988058315</v>
      </c>
      <c r="U14" s="11">
        <f t="shared" si="8"/>
        <v>15964.393107580649</v>
      </c>
      <c r="V14" s="11">
        <f t="shared" si="8"/>
        <v>16124.037038656455</v>
      </c>
    </row>
    <row r="15" spans="1:23" x14ac:dyDescent="0.15">
      <c r="A15" s="35" t="s">
        <v>17</v>
      </c>
      <c r="B15" s="55">
        <v>2441.9499999999998</v>
      </c>
      <c r="C15" s="55">
        <v>2630.95</v>
      </c>
      <c r="D15" s="55">
        <v>2793</v>
      </c>
      <c r="E15" s="55">
        <v>2812.74</v>
      </c>
      <c r="F15" s="13">
        <f t="shared" si="7"/>
        <v>2908.6512000000002</v>
      </c>
      <c r="G15" s="13">
        <f t="shared" si="7"/>
        <v>3226.6637312000003</v>
      </c>
      <c r="H15" s="13">
        <f t="shared" si="7"/>
        <v>3355.7302804480005</v>
      </c>
      <c r="I15" s="13">
        <f t="shared" si="7"/>
        <v>3489.9594916659203</v>
      </c>
      <c r="J15" s="13">
        <f t="shared" si="7"/>
        <v>3629.5578713325572</v>
      </c>
      <c r="K15" s="13">
        <f t="shared" si="7"/>
        <v>3774.7401861858598</v>
      </c>
      <c r="L15" s="13">
        <f t="shared" si="7"/>
        <v>3925.7297936332939</v>
      </c>
      <c r="M15" s="13">
        <f t="shared" si="7"/>
        <v>4082.7589853786253</v>
      </c>
      <c r="N15" s="13">
        <f t="shared" si="7"/>
        <v>4246.0693447937711</v>
      </c>
      <c r="O15" s="13">
        <f t="shared" si="7"/>
        <v>4415.912118585522</v>
      </c>
      <c r="P15" s="13">
        <f t="shared" si="8"/>
        <v>4592.5486033289426</v>
      </c>
      <c r="Q15" s="13">
        <f t="shared" si="8"/>
        <v>4776.2505474621012</v>
      </c>
      <c r="R15" s="13">
        <f t="shared" si="8"/>
        <v>4967.3005693605855</v>
      </c>
      <c r="S15" s="13">
        <f t="shared" si="8"/>
        <v>5165.9925921350095</v>
      </c>
      <c r="T15" s="13">
        <f t="shared" si="8"/>
        <v>5372.63229582041</v>
      </c>
      <c r="U15" s="13">
        <f t="shared" si="8"/>
        <v>5587.5375876532271</v>
      </c>
      <c r="V15" s="13">
        <f t="shared" si="8"/>
        <v>5643.4129635297595</v>
      </c>
    </row>
    <row r="16" spans="1:23" x14ac:dyDescent="0.15">
      <c r="A16" s="40" t="s">
        <v>18</v>
      </c>
      <c r="B16" s="56">
        <v>4535.05</v>
      </c>
      <c r="C16" s="56">
        <v>4886.05</v>
      </c>
      <c r="D16" s="56">
        <v>5187</v>
      </c>
      <c r="E16" s="56">
        <v>4789.26</v>
      </c>
      <c r="F16" s="14">
        <f t="shared" ref="F16:V16" si="9">F14-F15</f>
        <v>5401.7808000000005</v>
      </c>
      <c r="G16" s="14">
        <f t="shared" si="9"/>
        <v>5992.3755008000007</v>
      </c>
      <c r="H16" s="14">
        <f t="shared" si="9"/>
        <v>6232.0705208320014</v>
      </c>
      <c r="I16" s="14">
        <f t="shared" si="9"/>
        <v>6481.3533416652808</v>
      </c>
      <c r="J16" s="14">
        <f t="shared" si="9"/>
        <v>6740.6074753318917</v>
      </c>
      <c r="K16" s="14">
        <f t="shared" si="9"/>
        <v>7010.2317743451695</v>
      </c>
      <c r="L16" s="14">
        <f t="shared" si="9"/>
        <v>7290.6410453189746</v>
      </c>
      <c r="M16" s="14">
        <f t="shared" si="9"/>
        <v>7582.2666871317342</v>
      </c>
      <c r="N16" s="14">
        <f t="shared" si="9"/>
        <v>7885.5573546170044</v>
      </c>
      <c r="O16" s="14">
        <f t="shared" si="9"/>
        <v>8200.9796488016837</v>
      </c>
      <c r="P16" s="14">
        <f t="shared" si="9"/>
        <v>8529.0188347537514</v>
      </c>
      <c r="Q16" s="14">
        <f t="shared" si="9"/>
        <v>8870.1795881439029</v>
      </c>
      <c r="R16" s="14">
        <f t="shared" si="9"/>
        <v>9224.9867716696608</v>
      </c>
      <c r="S16" s="14">
        <f t="shared" si="9"/>
        <v>9593.9862425364463</v>
      </c>
      <c r="T16" s="14">
        <f t="shared" si="9"/>
        <v>9977.745692237906</v>
      </c>
      <c r="U16" s="14">
        <f t="shared" si="9"/>
        <v>10376.855519927421</v>
      </c>
      <c r="V16" s="14">
        <f t="shared" si="9"/>
        <v>10480.624075126696</v>
      </c>
    </row>
    <row r="17" spans="1:23" ht="15" x14ac:dyDescent="0.2">
      <c r="A17" s="35" t="s">
        <v>19</v>
      </c>
      <c r="B17" s="36">
        <v>1199</v>
      </c>
      <c r="C17" s="36">
        <v>1151</v>
      </c>
      <c r="D17" s="36">
        <v>1432</v>
      </c>
      <c r="E17" s="36">
        <v>1370</v>
      </c>
      <c r="F17" s="11">
        <f t="shared" ref="F17:V17" si="10">F13*F9</f>
        <v>1424.8000000000002</v>
      </c>
      <c r="G17" s="11">
        <f t="shared" si="10"/>
        <v>1481.7920000000001</v>
      </c>
      <c r="H17" s="11">
        <f t="shared" si="10"/>
        <v>1541.0636800000002</v>
      </c>
      <c r="I17" s="11">
        <f t="shared" si="10"/>
        <v>1602.7062272000003</v>
      </c>
      <c r="J17" s="11">
        <f t="shared" si="10"/>
        <v>1666.8144762880004</v>
      </c>
      <c r="K17" s="11">
        <f t="shared" si="10"/>
        <v>1733.4870553395206</v>
      </c>
      <c r="L17" s="11">
        <f t="shared" si="10"/>
        <v>1802.8265375531012</v>
      </c>
      <c r="M17" s="11">
        <f t="shared" si="10"/>
        <v>1874.9395990552252</v>
      </c>
      <c r="N17" s="11">
        <f t="shared" si="10"/>
        <v>1949.9371830174343</v>
      </c>
      <c r="O17" s="11">
        <f t="shared" si="10"/>
        <v>2027.9346703381318</v>
      </c>
      <c r="P17" s="11">
        <f t="shared" si="10"/>
        <v>2109.0520571516572</v>
      </c>
      <c r="Q17" s="11">
        <f t="shared" si="10"/>
        <v>2193.4141394377234</v>
      </c>
      <c r="R17" s="11">
        <f t="shared" si="10"/>
        <v>2281.1507050152327</v>
      </c>
      <c r="S17" s="11">
        <f t="shared" si="10"/>
        <v>2372.3967332158422</v>
      </c>
      <c r="T17" s="11">
        <f t="shared" si="10"/>
        <v>2467.2926025444758</v>
      </c>
      <c r="U17" s="11">
        <f t="shared" si="10"/>
        <v>2565.9843066462549</v>
      </c>
      <c r="V17" s="11">
        <f t="shared" si="10"/>
        <v>2591.6441497127175</v>
      </c>
      <c r="W17" s="12"/>
    </row>
    <row r="18" spans="1:23" x14ac:dyDescent="0.15">
      <c r="A18" s="35" t="s">
        <v>20</v>
      </c>
      <c r="B18" s="36">
        <v>5734.05</v>
      </c>
      <c r="C18" s="36">
        <v>6037.05</v>
      </c>
      <c r="D18" s="36">
        <v>6619</v>
      </c>
      <c r="E18" s="36">
        <v>6159.26</v>
      </c>
      <c r="F18" s="11">
        <f t="shared" ref="F18:V18" si="11">F16+F17</f>
        <v>6826.5808000000006</v>
      </c>
      <c r="G18" s="11">
        <f t="shared" si="11"/>
        <v>7474.1675008000011</v>
      </c>
      <c r="H18" s="11">
        <f t="shared" si="11"/>
        <v>7773.1342008320016</v>
      </c>
      <c r="I18" s="11">
        <f t="shared" si="11"/>
        <v>8084.0595688652811</v>
      </c>
      <c r="J18" s="11">
        <f t="shared" si="11"/>
        <v>8407.4219516198918</v>
      </c>
      <c r="K18" s="11">
        <f t="shared" si="11"/>
        <v>8743.7188296846907</v>
      </c>
      <c r="L18" s="11">
        <f t="shared" si="11"/>
        <v>9093.4675828720756</v>
      </c>
      <c r="M18" s="11">
        <f t="shared" si="11"/>
        <v>9457.2062861869599</v>
      </c>
      <c r="N18" s="11">
        <f t="shared" si="11"/>
        <v>9835.4945376344385</v>
      </c>
      <c r="O18" s="11">
        <f t="shared" si="11"/>
        <v>10228.914319139816</v>
      </c>
      <c r="P18" s="11">
        <f t="shared" si="11"/>
        <v>10638.070891905409</v>
      </c>
      <c r="Q18" s="11">
        <f t="shared" si="11"/>
        <v>11063.593727581627</v>
      </c>
      <c r="R18" s="11">
        <f t="shared" si="11"/>
        <v>11506.137476684893</v>
      </c>
      <c r="S18" s="11">
        <f t="shared" si="11"/>
        <v>11966.382975752289</v>
      </c>
      <c r="T18" s="11">
        <f t="shared" si="11"/>
        <v>12445.038294782382</v>
      </c>
      <c r="U18" s="11">
        <f t="shared" si="11"/>
        <v>12942.839826573676</v>
      </c>
      <c r="V18" s="11">
        <f t="shared" si="11"/>
        <v>13072.268224839414</v>
      </c>
    </row>
    <row r="19" spans="1:23" ht="15" x14ac:dyDescent="0.2">
      <c r="A19" s="44" t="s">
        <v>21</v>
      </c>
      <c r="B19" s="36">
        <v>1975</v>
      </c>
      <c r="C19" s="36">
        <v>1791</v>
      </c>
      <c r="D19" s="36">
        <v>1893</v>
      </c>
      <c r="E19" s="36">
        <v>1867</v>
      </c>
      <c r="F19" s="11">
        <f t="shared" ref="F19:V19" si="12">F10*F13</f>
        <v>1941.68</v>
      </c>
      <c r="G19" s="11">
        <f t="shared" si="12"/>
        <v>2019.3471999999999</v>
      </c>
      <c r="H19" s="11">
        <f t="shared" si="12"/>
        <v>2100.1210879999999</v>
      </c>
      <c r="I19" s="11">
        <f t="shared" si="12"/>
        <v>2184.12593152</v>
      </c>
      <c r="J19" s="11">
        <f t="shared" si="12"/>
        <v>2271.4909687808004</v>
      </c>
      <c r="K19" s="11">
        <f t="shared" si="12"/>
        <v>2362.3506075320324</v>
      </c>
      <c r="L19" s="11">
        <f t="shared" si="12"/>
        <v>2456.8446318333135</v>
      </c>
      <c r="M19" s="11">
        <f t="shared" si="12"/>
        <v>2555.1184171066461</v>
      </c>
      <c r="N19" s="11">
        <f t="shared" si="12"/>
        <v>2657.3231537909119</v>
      </c>
      <c r="O19" s="11">
        <f t="shared" si="12"/>
        <v>2763.6160799425484</v>
      </c>
      <c r="P19" s="11">
        <f t="shared" si="12"/>
        <v>2874.1607231402509</v>
      </c>
      <c r="Q19" s="11">
        <f t="shared" si="12"/>
        <v>2989.1271520658606</v>
      </c>
      <c r="R19" s="11">
        <f t="shared" si="12"/>
        <v>3108.6922381484956</v>
      </c>
      <c r="S19" s="11">
        <f t="shared" si="12"/>
        <v>3233.0399276744356</v>
      </c>
      <c r="T19" s="11">
        <f t="shared" si="12"/>
        <v>3362.3615247814132</v>
      </c>
      <c r="U19" s="11">
        <f t="shared" si="12"/>
        <v>3496.8559857726696</v>
      </c>
      <c r="V19" s="11">
        <f t="shared" si="12"/>
        <v>2591.6441497127175</v>
      </c>
      <c r="W19" s="12"/>
    </row>
    <row r="20" spans="1:23" x14ac:dyDescent="0.15">
      <c r="A20" s="44" t="s">
        <v>22</v>
      </c>
      <c r="B20" s="36"/>
      <c r="C20" s="36">
        <v>98.25089101753116</v>
      </c>
      <c r="D20" s="36">
        <v>100.96733999504498</v>
      </c>
      <c r="E20" s="36">
        <v>-392.67172548430688</v>
      </c>
      <c r="F20" s="11">
        <f t="shared" ref="F20:U20" si="13">(F13-E13)*F11</f>
        <v>-127.85280000000027</v>
      </c>
      <c r="G20" s="11">
        <f t="shared" si="13"/>
        <v>-132.96691200000001</v>
      </c>
      <c r="H20" s="11">
        <f t="shared" si="13"/>
        <v>-138.28558848000014</v>
      </c>
      <c r="I20" s="11">
        <f t="shared" si="13"/>
        <v>-143.81701201920018</v>
      </c>
      <c r="J20" s="11">
        <f t="shared" si="13"/>
        <v>-149.56969249996808</v>
      </c>
      <c r="K20" s="11">
        <f t="shared" si="13"/>
        <v>-155.55248019996696</v>
      </c>
      <c r="L20" s="11">
        <f t="shared" si="13"/>
        <v>-161.77457940796535</v>
      </c>
      <c r="M20" s="11">
        <f t="shared" si="13"/>
        <v>-168.24556258428376</v>
      </c>
      <c r="N20" s="11">
        <f t="shared" si="13"/>
        <v>-174.97538508765572</v>
      </c>
      <c r="O20" s="11">
        <f t="shared" si="13"/>
        <v>-181.97440049116179</v>
      </c>
      <c r="P20" s="11">
        <f t="shared" si="13"/>
        <v>-189.25337651080829</v>
      </c>
      <c r="Q20" s="11">
        <f t="shared" si="13"/>
        <v>-196.82351157124066</v>
      </c>
      <c r="R20" s="11">
        <f t="shared" si="13"/>
        <v>-204.69645203409047</v>
      </c>
      <c r="S20" s="11">
        <f t="shared" si="13"/>
        <v>-212.88431011545384</v>
      </c>
      <c r="T20" s="11">
        <f t="shared" si="13"/>
        <v>-221.39968252007239</v>
      </c>
      <c r="U20" s="11">
        <f t="shared" si="13"/>
        <v>-230.25566982087474</v>
      </c>
      <c r="V20" s="11">
        <f>(V13-P13)*V11</f>
        <v>-1125.9261002151597</v>
      </c>
    </row>
    <row r="21" spans="1:23" x14ac:dyDescent="0.15">
      <c r="A21" s="35" t="s">
        <v>23</v>
      </c>
      <c r="B21" s="36"/>
      <c r="C21" s="36">
        <v>1889.2508910175311</v>
      </c>
      <c r="D21" s="36">
        <v>1993.967339995045</v>
      </c>
      <c r="E21" s="36">
        <v>1474.328274515693</v>
      </c>
      <c r="F21" s="11">
        <f t="shared" ref="F21:V21" si="14">F19+F20</f>
        <v>1813.8271999999997</v>
      </c>
      <c r="G21" s="11">
        <f t="shared" si="14"/>
        <v>1886.3802879999998</v>
      </c>
      <c r="H21" s="11">
        <f t="shared" si="14"/>
        <v>1961.8354995199998</v>
      </c>
      <c r="I21" s="11">
        <f t="shared" si="14"/>
        <v>2040.3089195007999</v>
      </c>
      <c r="J21" s="11">
        <f t="shared" si="14"/>
        <v>2121.9212762808324</v>
      </c>
      <c r="K21" s="11">
        <f t="shared" si="14"/>
        <v>2206.7981273320656</v>
      </c>
      <c r="L21" s="11">
        <f t="shared" si="14"/>
        <v>2295.070052425348</v>
      </c>
      <c r="M21" s="11">
        <f t="shared" si="14"/>
        <v>2386.8728545223626</v>
      </c>
      <c r="N21" s="11">
        <f t="shared" si="14"/>
        <v>2482.347768703256</v>
      </c>
      <c r="O21" s="11">
        <f t="shared" si="14"/>
        <v>2581.6416794513866</v>
      </c>
      <c r="P21" s="11">
        <f t="shared" si="14"/>
        <v>2684.9073466294426</v>
      </c>
      <c r="Q21" s="11">
        <f t="shared" si="14"/>
        <v>2792.3036404946201</v>
      </c>
      <c r="R21" s="11">
        <f t="shared" si="14"/>
        <v>2903.9957861144053</v>
      </c>
      <c r="S21" s="11">
        <f t="shared" si="14"/>
        <v>3020.1556175589817</v>
      </c>
      <c r="T21" s="11">
        <f t="shared" si="14"/>
        <v>3140.9618422613407</v>
      </c>
      <c r="U21" s="11">
        <f t="shared" si="14"/>
        <v>3266.600315951795</v>
      </c>
      <c r="V21" s="11">
        <f t="shared" si="14"/>
        <v>1465.7180494975578</v>
      </c>
    </row>
    <row r="22" spans="1:23" x14ac:dyDescent="0.15">
      <c r="A22" s="40" t="s">
        <v>24</v>
      </c>
      <c r="B22" s="56"/>
      <c r="C22" s="56">
        <v>4147.7991089824691</v>
      </c>
      <c r="D22" s="56">
        <v>4625.0326600049548</v>
      </c>
      <c r="E22" s="56">
        <v>4684.9317254843072</v>
      </c>
      <c r="F22" s="14">
        <f t="shared" ref="F22:V22" si="15">F18-F21</f>
        <v>5012.7536000000009</v>
      </c>
      <c r="G22" s="14">
        <f t="shared" si="15"/>
        <v>5587.7872128000017</v>
      </c>
      <c r="H22" s="14">
        <f t="shared" si="15"/>
        <v>5811.2987013120019</v>
      </c>
      <c r="I22" s="14">
        <f t="shared" si="15"/>
        <v>6043.7506493644814</v>
      </c>
      <c r="J22" s="14">
        <f t="shared" si="15"/>
        <v>6285.5006753390589</v>
      </c>
      <c r="K22" s="14">
        <f t="shared" si="15"/>
        <v>6536.9207023526251</v>
      </c>
      <c r="L22" s="14">
        <f t="shared" si="15"/>
        <v>6798.3975304467276</v>
      </c>
      <c r="M22" s="14">
        <f t="shared" si="15"/>
        <v>7070.3334316645978</v>
      </c>
      <c r="N22" s="14">
        <f t="shared" si="15"/>
        <v>7353.146768931183</v>
      </c>
      <c r="O22" s="14">
        <f t="shared" si="15"/>
        <v>7647.27263968843</v>
      </c>
      <c r="P22" s="14">
        <f t="shared" si="15"/>
        <v>7953.1635452759656</v>
      </c>
      <c r="Q22" s="14">
        <f t="shared" si="15"/>
        <v>8271.2900870870071</v>
      </c>
      <c r="R22" s="14">
        <f t="shared" si="15"/>
        <v>8602.1416905704882</v>
      </c>
      <c r="S22" s="14">
        <f t="shared" si="15"/>
        <v>8946.2273581933077</v>
      </c>
      <c r="T22" s="14">
        <f t="shared" si="15"/>
        <v>9304.0764525210416</v>
      </c>
      <c r="U22" s="14">
        <f t="shared" si="15"/>
        <v>9676.239510621881</v>
      </c>
      <c r="V22" s="14">
        <f t="shared" si="15"/>
        <v>11606.550175341856</v>
      </c>
    </row>
    <row r="23" spans="1:23" x14ac:dyDescent="0.15">
      <c r="A23" s="35" t="s">
        <v>25</v>
      </c>
      <c r="B23" s="45"/>
      <c r="C23" s="45"/>
      <c r="D23" s="45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f>V22/(C4-F4)</f>
        <v>181352.34648971647</v>
      </c>
    </row>
    <row r="24" spans="1:23" x14ac:dyDescent="0.15">
      <c r="A24" s="35" t="s">
        <v>26</v>
      </c>
      <c r="B24" s="45"/>
      <c r="C24" s="45"/>
      <c r="D24" s="45"/>
      <c r="E24" s="46"/>
      <c r="F24" s="15">
        <f t="shared" ref="F24:U24" si="16">(F5-$A$5)/365</f>
        <v>-0.13150684931506848</v>
      </c>
      <c r="G24" s="15">
        <f t="shared" si="16"/>
        <v>0.86849315068493149</v>
      </c>
      <c r="H24" s="15">
        <f t="shared" si="16"/>
        <v>1.8684931506849316</v>
      </c>
      <c r="I24" s="15">
        <f t="shared" si="16"/>
        <v>2.8684931506849316</v>
      </c>
      <c r="J24" s="15">
        <f t="shared" si="16"/>
        <v>3.871232876712329</v>
      </c>
      <c r="K24" s="15">
        <f t="shared" si="16"/>
        <v>4.8712328767123285</v>
      </c>
      <c r="L24" s="15">
        <f t="shared" si="16"/>
        <v>5.8712328767123285</v>
      </c>
      <c r="M24" s="15">
        <f t="shared" si="16"/>
        <v>6.8712328767123285</v>
      </c>
      <c r="N24" s="15">
        <f t="shared" si="16"/>
        <v>7.8739726027397259</v>
      </c>
      <c r="O24" s="15">
        <f t="shared" si="16"/>
        <v>8.8739726027397268</v>
      </c>
      <c r="P24" s="15">
        <f t="shared" si="16"/>
        <v>9.8739726027397268</v>
      </c>
      <c r="Q24" s="15">
        <f t="shared" si="16"/>
        <v>10.873972602739727</v>
      </c>
      <c r="R24" s="15">
        <f t="shared" si="16"/>
        <v>11.876712328767123</v>
      </c>
      <c r="S24" s="15">
        <f t="shared" si="16"/>
        <v>12.876712328767123</v>
      </c>
      <c r="T24" s="15">
        <f t="shared" si="16"/>
        <v>13.876712328767123</v>
      </c>
      <c r="U24" s="15">
        <f t="shared" si="16"/>
        <v>14.876712328767123</v>
      </c>
      <c r="V24" s="16">
        <f>U24</f>
        <v>14.876712328767123</v>
      </c>
    </row>
    <row r="25" spans="1:23" x14ac:dyDescent="0.15">
      <c r="A25" s="35" t="s">
        <v>27</v>
      </c>
      <c r="B25" s="45"/>
      <c r="C25" s="45"/>
      <c r="D25" s="45"/>
      <c r="E25" s="47"/>
      <c r="F25" s="17">
        <f t="shared" ref="F25:V25" si="17">1/(POWER(1+$C4,F24))</f>
        <v>1.0094324815347688</v>
      </c>
      <c r="G25" s="17">
        <f t="shared" si="17"/>
        <v>0.93988126772324843</v>
      </c>
      <c r="H25" s="17">
        <f t="shared" si="17"/>
        <v>0.87512222320600408</v>
      </c>
      <c r="I25" s="17">
        <f t="shared" si="17"/>
        <v>0.81482516127188453</v>
      </c>
      <c r="J25" s="17">
        <f t="shared" si="17"/>
        <v>0.7585342700123342</v>
      </c>
      <c r="K25" s="17">
        <f t="shared" si="17"/>
        <v>0.70627027003010634</v>
      </c>
      <c r="L25" s="17">
        <f t="shared" si="17"/>
        <v>0.65760732777477304</v>
      </c>
      <c r="M25" s="17">
        <f t="shared" si="17"/>
        <v>0.61229732567483519</v>
      </c>
      <c r="N25" s="17">
        <f t="shared" si="17"/>
        <v>0.56999774557316596</v>
      </c>
      <c r="O25" s="17">
        <f t="shared" si="17"/>
        <v>0.53072415788935368</v>
      </c>
      <c r="P25" s="17">
        <f t="shared" si="17"/>
        <v>0.49415657159157689</v>
      </c>
      <c r="Q25" s="17">
        <f t="shared" si="17"/>
        <v>0.46010853965696175</v>
      </c>
      <c r="R25" s="17">
        <f t="shared" si="17"/>
        <v>0.42832267809496405</v>
      </c>
      <c r="S25" s="17">
        <f t="shared" si="17"/>
        <v>0.39881068723925889</v>
      </c>
      <c r="T25" s="17">
        <f t="shared" si="17"/>
        <v>0.37133211102351849</v>
      </c>
      <c r="U25" s="17">
        <f t="shared" si="17"/>
        <v>0.34574684452841575</v>
      </c>
      <c r="V25" s="17">
        <f t="shared" si="17"/>
        <v>0.34574684452841575</v>
      </c>
    </row>
    <row r="26" spans="1:23" x14ac:dyDescent="0.15">
      <c r="A26" s="35" t="s">
        <v>28</v>
      </c>
      <c r="B26" s="45"/>
      <c r="C26" s="45"/>
      <c r="D26" s="45"/>
      <c r="E26" s="21"/>
      <c r="F26" s="11">
        <f t="shared" ref="F26:U26" si="18">F22*F25</f>
        <v>5060.0363057703471</v>
      </c>
      <c r="G26" s="11">
        <f t="shared" si="18"/>
        <v>5251.8565293342226</v>
      </c>
      <c r="H26" s="11">
        <f t="shared" si="18"/>
        <v>5085.5966392063237</v>
      </c>
      <c r="I26" s="11">
        <f t="shared" si="18"/>
        <v>4924.6000975554707</v>
      </c>
      <c r="J26" s="11">
        <f t="shared" si="18"/>
        <v>4767.7676664303463</v>
      </c>
      <c r="K26" s="11">
        <f t="shared" si="18"/>
        <v>4616.8327496159809</v>
      </c>
      <c r="L26" s="11">
        <f t="shared" si="18"/>
        <v>4470.6760331476889</v>
      </c>
      <c r="M26" s="11">
        <f t="shared" si="18"/>
        <v>4329.1462518376129</v>
      </c>
      <c r="N26" s="11">
        <f t="shared" si="18"/>
        <v>4191.2770811593837</v>
      </c>
      <c r="O26" s="11">
        <f t="shared" si="18"/>
        <v>4058.5923318489367</v>
      </c>
      <c r="P26" s="11">
        <f t="shared" si="18"/>
        <v>3930.1080308406822</v>
      </c>
      <c r="Q26" s="11">
        <f t="shared" si="18"/>
        <v>3805.6912030487069</v>
      </c>
      <c r="R26" s="11">
        <f t="shared" si="18"/>
        <v>3684.4923662574929</v>
      </c>
      <c r="S26" s="11">
        <f t="shared" si="18"/>
        <v>3567.8510809197323</v>
      </c>
      <c r="T26" s="11">
        <f t="shared" si="18"/>
        <v>3454.9023502388472</v>
      </c>
      <c r="U26" s="11">
        <f t="shared" si="18"/>
        <v>3345.5292776986971</v>
      </c>
      <c r="V26" s="18">
        <f>V23*V25</f>
        <v>62702.001546643383</v>
      </c>
    </row>
    <row r="27" spans="1:23" x14ac:dyDescent="0.15">
      <c r="A27" s="35" t="s">
        <v>29</v>
      </c>
      <c r="B27" s="45"/>
      <c r="C27" s="45"/>
      <c r="D27" s="45"/>
      <c r="E27" s="48" t="s">
        <v>29</v>
      </c>
      <c r="F27" s="11">
        <f>SUM(F26:V26)</f>
        <v>131246.95754155386</v>
      </c>
      <c r="G27" s="19"/>
      <c r="H27" s="19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20">
        <f>V26/F27</f>
        <v>0.47774060992454942</v>
      </c>
    </row>
    <row r="28" spans="1:23" x14ac:dyDescent="0.15">
      <c r="A28" s="35" t="s">
        <v>30</v>
      </c>
      <c r="B28" s="45"/>
      <c r="C28" s="45"/>
      <c r="D28" s="45"/>
      <c r="E28" s="48" t="s">
        <v>30</v>
      </c>
      <c r="F28" s="36">
        <v>20274.439999999999</v>
      </c>
      <c r="G28" s="22">
        <f>F28/F30</f>
        <v>11.823706150479842</v>
      </c>
      <c r="H28" s="19" t="s">
        <v>31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3" x14ac:dyDescent="0.15">
      <c r="A29" s="35" t="s">
        <v>32</v>
      </c>
      <c r="B29" s="45"/>
      <c r="C29" s="45"/>
      <c r="D29" s="45"/>
      <c r="E29" s="48" t="s">
        <v>32</v>
      </c>
      <c r="F29" s="23">
        <f>F27-F28</f>
        <v>110972.51754155385</v>
      </c>
      <c r="G29" s="19"/>
      <c r="H29" s="19"/>
      <c r="I29" s="24"/>
      <c r="J29" s="25" t="s">
        <v>33</v>
      </c>
      <c r="K29" s="26">
        <f>F29/F16</f>
        <v>20.543691358515296</v>
      </c>
      <c r="L29" s="24"/>
      <c r="M29" s="25" t="s">
        <v>34</v>
      </c>
      <c r="N29" s="27">
        <f>F29/(E32-F28)</f>
        <v>6.6548000511859176</v>
      </c>
      <c r="O29" s="19"/>
      <c r="P29" s="19"/>
      <c r="Q29" s="19"/>
      <c r="R29" s="19"/>
      <c r="S29" s="19"/>
      <c r="T29" s="19"/>
      <c r="U29" s="19"/>
      <c r="V29" s="19"/>
    </row>
    <row r="30" spans="1:23" ht="15" x14ac:dyDescent="0.2">
      <c r="A30" s="35" t="s">
        <v>35</v>
      </c>
      <c r="B30" s="45"/>
      <c r="C30" s="45"/>
      <c r="D30" s="45"/>
      <c r="E30" s="48" t="s">
        <v>35</v>
      </c>
      <c r="F30" s="36">
        <v>1714.7280000000001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2"/>
    </row>
    <row r="31" spans="1:23" ht="20" x14ac:dyDescent="0.2">
      <c r="A31" s="35" t="s">
        <v>36</v>
      </c>
      <c r="B31" s="45"/>
      <c r="C31" s="45"/>
      <c r="D31" s="45"/>
      <c r="E31" s="48" t="s">
        <v>48</v>
      </c>
      <c r="F31" s="28">
        <f>F29/F30</f>
        <v>64.717271509856872</v>
      </c>
      <c r="G31" s="29"/>
      <c r="H31" s="30" t="s">
        <v>38</v>
      </c>
      <c r="I31" s="52">
        <v>44.4</v>
      </c>
      <c r="J31" s="19"/>
      <c r="K31" s="31" t="s">
        <v>39</v>
      </c>
      <c r="L31" s="20">
        <f>F31/I31-1</f>
        <v>0.45759620517695665</v>
      </c>
      <c r="M31" s="19"/>
      <c r="N31" s="22"/>
      <c r="O31" s="20"/>
      <c r="P31" s="19"/>
      <c r="Q31" s="19"/>
      <c r="R31" s="19"/>
      <c r="S31" s="19"/>
      <c r="T31" s="19"/>
      <c r="U31" s="19"/>
      <c r="V31" s="19"/>
    </row>
    <row r="32" spans="1:23" x14ac:dyDescent="0.15">
      <c r="A32" s="49" t="s">
        <v>40</v>
      </c>
      <c r="B32" s="57">
        <v>32938</v>
      </c>
      <c r="C32" s="57">
        <v>31942</v>
      </c>
      <c r="D32" s="57">
        <v>33644</v>
      </c>
      <c r="E32" s="57">
        <v>36950</v>
      </c>
      <c r="F32" s="32">
        <f t="shared" ref="F32:P32" si="19">E32+F21-F17</f>
        <v>37339.027199999997</v>
      </c>
      <c r="G32" s="32">
        <f t="shared" si="19"/>
        <v>37743.615487999996</v>
      </c>
      <c r="H32" s="32">
        <f t="shared" si="19"/>
        <v>38164.387307519995</v>
      </c>
      <c r="I32" s="32">
        <f t="shared" si="19"/>
        <v>38601.989999820798</v>
      </c>
      <c r="J32" s="32">
        <f t="shared" si="19"/>
        <v>39057.096799813626</v>
      </c>
      <c r="K32" s="32">
        <f t="shared" si="19"/>
        <v>39530.407871806172</v>
      </c>
      <c r="L32" s="32">
        <f t="shared" si="19"/>
        <v>40022.651386678415</v>
      </c>
      <c r="M32" s="32">
        <f t="shared" si="19"/>
        <v>40534.584642145557</v>
      </c>
      <c r="N32" s="32">
        <f t="shared" si="19"/>
        <v>41066.995227831379</v>
      </c>
      <c r="O32" s="32">
        <f t="shared" si="19"/>
        <v>41620.702236944635</v>
      </c>
      <c r="P32" s="32">
        <f t="shared" si="19"/>
        <v>42196.557526422417</v>
      </c>
      <c r="Q32" s="32"/>
      <c r="R32" s="32"/>
      <c r="S32" s="32"/>
      <c r="T32" s="32"/>
      <c r="U32" s="32"/>
      <c r="V32" s="32">
        <f>P32+V21-V17</f>
        <v>41070.631426207256</v>
      </c>
    </row>
    <row r="33" spans="1:22" x14ac:dyDescent="0.15">
      <c r="A33" s="50" t="s">
        <v>41</v>
      </c>
      <c r="B33" s="58"/>
      <c r="C33" s="58">
        <v>0.15061806411837239</v>
      </c>
      <c r="D33" s="58">
        <v>0.15817400054889763</v>
      </c>
      <c r="E33" s="58">
        <v>0.13568461908944104</v>
      </c>
      <c r="F33" s="33">
        <f t="shared" ref="F33:P33" si="20">F16/((E32+F32)/2)</f>
        <v>0.14542607444454464</v>
      </c>
      <c r="G33" s="33">
        <f t="shared" si="20"/>
        <v>0.15962079346889388</v>
      </c>
      <c r="H33" s="33">
        <f t="shared" si="20"/>
        <v>0.1642006189418492</v>
      </c>
      <c r="I33" s="33">
        <f t="shared" si="20"/>
        <v>0.16885916905305107</v>
      </c>
      <c r="J33" s="33">
        <f t="shared" si="20"/>
        <v>0.17359481686214273</v>
      </c>
      <c r="K33" s="33">
        <f t="shared" si="20"/>
        <v>0.17840576065209424</v>
      </c>
      <c r="L33" s="33">
        <f t="shared" si="20"/>
        <v>0.1832900233699411</v>
      </c>
      <c r="M33" s="33">
        <f t="shared" si="20"/>
        <v>0.18824545282111574</v>
      </c>
      <c r="N33" s="33">
        <f t="shared" si="20"/>
        <v>0.19326972264953118</v>
      </c>
      <c r="O33" s="33">
        <f t="shared" si="20"/>
        <v>0.19836033413060519</v>
      </c>
      <c r="P33" s="33">
        <f t="shared" si="20"/>
        <v>0.20351461879886992</v>
      </c>
      <c r="Q33" s="33"/>
      <c r="R33" s="33"/>
      <c r="S33" s="33"/>
      <c r="T33" s="33"/>
      <c r="U33" s="33"/>
      <c r="V33" s="33">
        <f>V16/((P32+V32)/2)</f>
        <v>0.25173478790280951</v>
      </c>
    </row>
    <row r="34" spans="1:22" x14ac:dyDescent="0.15">
      <c r="A34" s="35" t="s">
        <v>42</v>
      </c>
      <c r="B34" s="53"/>
      <c r="C34" s="53">
        <v>-3.0238630153621937E-2</v>
      </c>
      <c r="D34" s="53">
        <v>5.3284077390269857E-2</v>
      </c>
      <c r="E34" s="53">
        <v>9.8264177862323221E-2</v>
      </c>
      <c r="F34" s="34">
        <f t="shared" ref="F34:P34" si="21">F32/E32-1</f>
        <v>1.0528476319350277E-2</v>
      </c>
      <c r="G34" s="34">
        <f t="shared" si="21"/>
        <v>1.0835533712029832E-2</v>
      </c>
      <c r="H34" s="34">
        <f t="shared" si="21"/>
        <v>1.1148158809899389E-2</v>
      </c>
      <c r="I34" s="34">
        <f t="shared" si="21"/>
        <v>1.1466257502700028E-2</v>
      </c>
      <c r="J34" s="34">
        <f t="shared" si="21"/>
        <v>1.1789723793901308E-2</v>
      </c>
      <c r="K34" s="34">
        <f t="shared" si="21"/>
        <v>1.2118439688912241E-2</v>
      </c>
      <c r="L34" s="34">
        <f t="shared" si="21"/>
        <v>1.2452275131300095E-2</v>
      </c>
      <c r="M34" s="34">
        <f t="shared" si="21"/>
        <v>1.2791087989676209E-2</v>
      </c>
      <c r="N34" s="34">
        <f t="shared" si="21"/>
        <v>1.3134724097610517E-2</v>
      </c>
      <c r="O34" s="34">
        <f t="shared" si="21"/>
        <v>1.3483017348637327E-2</v>
      </c>
      <c r="P34" s="34">
        <f t="shared" si="21"/>
        <v>1.3835789848029689E-2</v>
      </c>
      <c r="Q34" s="34"/>
      <c r="R34" s="34"/>
      <c r="S34" s="34"/>
      <c r="T34" s="34"/>
      <c r="U34" s="34"/>
      <c r="V34" s="34">
        <f>V32/P32-1</f>
        <v>-2.668288993741097E-2</v>
      </c>
    </row>
    <row r="35" spans="1:22" x14ac:dyDescent="0.15">
      <c r="A35" s="35" t="s">
        <v>43</v>
      </c>
      <c r="B35" s="51">
        <v>1.5582002550245917</v>
      </c>
      <c r="C35" s="51">
        <v>1.5589819047022728</v>
      </c>
      <c r="D35" s="51">
        <v>1.4396623469266436</v>
      </c>
      <c r="E35" s="51">
        <v>1.4417320703653587</v>
      </c>
      <c r="F35" s="22">
        <f t="shared" ref="F35:P35" si="22">F13/F32</f>
        <v>1.4837794167278147</v>
      </c>
      <c r="G35" s="22">
        <f t="shared" si="22"/>
        <v>1.5265891848203859</v>
      </c>
      <c r="H35" s="22">
        <f t="shared" si="22"/>
        <v>1.570148487519214</v>
      </c>
      <c r="I35" s="22">
        <f t="shared" si="22"/>
        <v>1.614442810036719</v>
      </c>
      <c r="J35" s="22">
        <f t="shared" si="22"/>
        <v>1.6594559946135601</v>
      </c>
      <c r="K35" s="22">
        <f t="shared" si="22"/>
        <v>1.7051702317848889</v>
      </c>
      <c r="L35" s="22">
        <f t="shared" si="22"/>
        <v>1.7515660585841477</v>
      </c>
      <c r="M35" s="22">
        <f t="shared" si="22"/>
        <v>1.7986223640092713</v>
      </c>
      <c r="N35" s="22">
        <f t="shared" si="22"/>
        <v>1.8463164020320584</v>
      </c>
      <c r="O35" s="22">
        <f t="shared" si="22"/>
        <v>1.8946238123818548</v>
      </c>
      <c r="P35" s="22">
        <f t="shared" si="22"/>
        <v>1.9435186492799652</v>
      </c>
      <c r="Q35" s="22"/>
      <c r="R35" s="22"/>
      <c r="S35" s="22"/>
      <c r="T35" s="22"/>
      <c r="U35" s="22"/>
      <c r="V35" s="22">
        <f>V13/V32</f>
        <v>2.453705433593552</v>
      </c>
    </row>
    <row r="36" spans="1:22" x14ac:dyDescent="0.15">
      <c r="A36" s="35" t="s">
        <v>44</v>
      </c>
      <c r="B36" s="59"/>
      <c r="C36" s="59"/>
      <c r="D36" s="59"/>
      <c r="E36" s="5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1">
        <f>V17-V19</f>
        <v>0</v>
      </c>
    </row>
    <row r="37" spans="1:22" x14ac:dyDescent="0.15">
      <c r="A37" s="35" t="s">
        <v>45</v>
      </c>
      <c r="B37" s="51">
        <v>2.6447634843543697</v>
      </c>
      <c r="C37" s="51">
        <v>2.8494606724798337</v>
      </c>
      <c r="D37" s="51">
        <v>3.0249695578540736</v>
      </c>
      <c r="E37" s="51">
        <v>2.7930144022842107</v>
      </c>
      <c r="F37" s="22">
        <f t="shared" ref="F37:P37" si="23">F16/$F$30</f>
        <v>3.1502260416812464</v>
      </c>
      <c r="G37" s="22">
        <f t="shared" si="23"/>
        <v>3.4946507555717297</v>
      </c>
      <c r="H37" s="22">
        <f t="shared" si="23"/>
        <v>3.6344367857945992</v>
      </c>
      <c r="I37" s="22">
        <f t="shared" si="23"/>
        <v>3.7798142572263824</v>
      </c>
      <c r="J37" s="22">
        <f t="shared" si="23"/>
        <v>3.9310068275154375</v>
      </c>
      <c r="K37" s="22">
        <f t="shared" si="23"/>
        <v>4.0882471006160568</v>
      </c>
      <c r="L37" s="22">
        <f t="shared" si="23"/>
        <v>4.2517769846406974</v>
      </c>
      <c r="M37" s="22">
        <f t="shared" si="23"/>
        <v>4.4218480640263262</v>
      </c>
      <c r="N37" s="22">
        <f t="shared" si="23"/>
        <v>4.5987219865873792</v>
      </c>
      <c r="O37" s="22">
        <f t="shared" si="23"/>
        <v>4.7826708660508741</v>
      </c>
      <c r="P37" s="22">
        <f t="shared" si="23"/>
        <v>4.9739777006929096</v>
      </c>
      <c r="Q37" s="22"/>
      <c r="R37" s="22"/>
      <c r="S37" s="22"/>
      <c r="T37" s="22"/>
      <c r="U37" s="22"/>
      <c r="V37" s="22">
        <f>V16/$F$30</f>
        <v>6.1121204500811182</v>
      </c>
    </row>
    <row r="38" spans="1:22" x14ac:dyDescent="0.15">
      <c r="A38" s="35"/>
      <c r="B38" s="60"/>
      <c r="C38" s="60"/>
      <c r="D38" s="60"/>
      <c r="E38" s="60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x14ac:dyDescent="0.15">
      <c r="A39" s="35" t="s">
        <v>16</v>
      </c>
      <c r="B39" s="36">
        <v>8176</v>
      </c>
      <c r="C39" s="36">
        <v>8668</v>
      </c>
      <c r="D39" s="36">
        <v>9412</v>
      </c>
      <c r="E39" s="36">
        <v>8972</v>
      </c>
      <c r="F39" s="11">
        <f t="shared" ref="F39:P39" si="24">F14+F9*F13</f>
        <v>9735.232</v>
      </c>
      <c r="G39" s="11">
        <f t="shared" si="24"/>
        <v>10700.831232</v>
      </c>
      <c r="H39" s="11">
        <f t="shared" si="24"/>
        <v>11128.864481280001</v>
      </c>
      <c r="I39" s="11">
        <f t="shared" si="24"/>
        <v>11574.019060531202</v>
      </c>
      <c r="J39" s="11">
        <f t="shared" si="24"/>
        <v>12036.979822952449</v>
      </c>
      <c r="K39" s="11">
        <f t="shared" si="24"/>
        <v>12518.459015870551</v>
      </c>
      <c r="L39" s="11">
        <f t="shared" si="24"/>
        <v>13019.19737650537</v>
      </c>
      <c r="M39" s="11">
        <f t="shared" si="24"/>
        <v>13539.965271565585</v>
      </c>
      <c r="N39" s="11">
        <f t="shared" si="24"/>
        <v>14081.56388242821</v>
      </c>
      <c r="O39" s="11">
        <f t="shared" si="24"/>
        <v>14644.826437725338</v>
      </c>
      <c r="P39" s="11">
        <f t="shared" si="24"/>
        <v>15230.619495234352</v>
      </c>
      <c r="Q39" s="11"/>
      <c r="R39" s="11"/>
      <c r="S39" s="11"/>
      <c r="T39" s="11"/>
      <c r="U39" s="11"/>
      <c r="V39" s="11">
        <f>V14+V9*V13</f>
        <v>18715.681188369173</v>
      </c>
    </row>
    <row r="40" spans="1:22" x14ac:dyDescent="0.15">
      <c r="A40" s="35" t="s">
        <v>46</v>
      </c>
      <c r="B40" s="53">
        <v>0.15930169121658483</v>
      </c>
      <c r="C40" s="53">
        <v>0.17406671084603489</v>
      </c>
      <c r="D40" s="53">
        <v>0.19431827566273019</v>
      </c>
      <c r="E40" s="53">
        <v>0.16841868148370626</v>
      </c>
      <c r="F40" s="34">
        <f t="shared" ref="F40:P40" si="25">F39/F13</f>
        <v>0.17571707463583119</v>
      </c>
      <c r="G40" s="34">
        <f t="shared" si="25"/>
        <v>0.1857170746358312</v>
      </c>
      <c r="H40" s="34">
        <f t="shared" si="25"/>
        <v>0.1857170746358312</v>
      </c>
      <c r="I40" s="34">
        <f t="shared" si="25"/>
        <v>0.1857170746358312</v>
      </c>
      <c r="J40" s="34">
        <f t="shared" si="25"/>
        <v>0.1857170746358312</v>
      </c>
      <c r="K40" s="34">
        <f t="shared" si="25"/>
        <v>0.18571707463583123</v>
      </c>
      <c r="L40" s="34">
        <f t="shared" si="25"/>
        <v>0.1857170746358312</v>
      </c>
      <c r="M40" s="34">
        <f t="shared" si="25"/>
        <v>0.1857170746358312</v>
      </c>
      <c r="N40" s="34">
        <f t="shared" si="25"/>
        <v>0.18571707463583123</v>
      </c>
      <c r="O40" s="34">
        <f t="shared" si="25"/>
        <v>0.1857170746358312</v>
      </c>
      <c r="P40" s="34">
        <f t="shared" si="25"/>
        <v>0.1857170746358312</v>
      </c>
      <c r="Q40" s="34"/>
      <c r="R40" s="34"/>
      <c r="S40" s="34"/>
      <c r="T40" s="34"/>
      <c r="U40" s="34"/>
      <c r="V40" s="34">
        <f>V39/V13</f>
        <v>0.18571707463583123</v>
      </c>
    </row>
  </sheetData>
  <conditionalFormatting sqref="O31">
    <cfRule type="cellIs" dxfId="2" priority="1" stopIfTrue="1" operator="lessThan">
      <formula>0</formula>
    </cfRule>
  </conditionalFormatting>
  <pageMargins left="0.75" right="0.75" top="1" bottom="1" header="0.5" footer="0.5"/>
  <pageSetup paperSize="9" scale="6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DF0A-0B31-8547-8CB4-797CC3639239}">
  <sheetPr>
    <tabColor indexed="11"/>
    <pageSetUpPr autoPageBreaks="0" fitToPage="1"/>
  </sheetPr>
  <dimension ref="A1:W4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48" sqref="L48"/>
    </sheetView>
  </sheetViews>
  <sheetFormatPr baseColWidth="10" defaultColWidth="11.33203125" defaultRowHeight="13" x14ac:dyDescent="0.15"/>
  <cols>
    <col min="1" max="1" width="32.1640625" style="37" customWidth="1"/>
    <col min="2" max="4" width="11.33203125" style="37" customWidth="1"/>
    <col min="5" max="5" width="11" style="37" customWidth="1"/>
    <col min="6" max="22" width="11" style="2" customWidth="1"/>
    <col min="23" max="24" width="18.6640625" style="2" customWidth="1"/>
    <col min="25" max="256" width="11.33203125" style="2"/>
    <col min="257" max="257" width="29.33203125" style="2" customWidth="1"/>
    <col min="258" max="260" width="11.33203125" style="2"/>
    <col min="261" max="278" width="11" style="2" customWidth="1"/>
    <col min="279" max="280" width="18.6640625" style="2" customWidth="1"/>
    <col min="281" max="512" width="11.33203125" style="2"/>
    <col min="513" max="513" width="29.33203125" style="2" customWidth="1"/>
    <col min="514" max="516" width="11.33203125" style="2"/>
    <col min="517" max="534" width="11" style="2" customWidth="1"/>
    <col min="535" max="536" width="18.6640625" style="2" customWidth="1"/>
    <col min="537" max="768" width="11.33203125" style="2"/>
    <col min="769" max="769" width="29.33203125" style="2" customWidth="1"/>
    <col min="770" max="772" width="11.33203125" style="2"/>
    <col min="773" max="790" width="11" style="2" customWidth="1"/>
    <col min="791" max="792" width="18.6640625" style="2" customWidth="1"/>
    <col min="793" max="1024" width="11.33203125" style="2"/>
    <col min="1025" max="1025" width="29.33203125" style="2" customWidth="1"/>
    <col min="1026" max="1028" width="11.33203125" style="2"/>
    <col min="1029" max="1046" width="11" style="2" customWidth="1"/>
    <col min="1047" max="1048" width="18.6640625" style="2" customWidth="1"/>
    <col min="1049" max="1280" width="11.33203125" style="2"/>
    <col min="1281" max="1281" width="29.33203125" style="2" customWidth="1"/>
    <col min="1282" max="1284" width="11.33203125" style="2"/>
    <col min="1285" max="1302" width="11" style="2" customWidth="1"/>
    <col min="1303" max="1304" width="18.6640625" style="2" customWidth="1"/>
    <col min="1305" max="1536" width="11.33203125" style="2"/>
    <col min="1537" max="1537" width="29.33203125" style="2" customWidth="1"/>
    <col min="1538" max="1540" width="11.33203125" style="2"/>
    <col min="1541" max="1558" width="11" style="2" customWidth="1"/>
    <col min="1559" max="1560" width="18.6640625" style="2" customWidth="1"/>
    <col min="1561" max="1792" width="11.33203125" style="2"/>
    <col min="1793" max="1793" width="29.33203125" style="2" customWidth="1"/>
    <col min="1794" max="1796" width="11.33203125" style="2"/>
    <col min="1797" max="1814" width="11" style="2" customWidth="1"/>
    <col min="1815" max="1816" width="18.6640625" style="2" customWidth="1"/>
    <col min="1817" max="2048" width="11.33203125" style="2"/>
    <col min="2049" max="2049" width="29.33203125" style="2" customWidth="1"/>
    <col min="2050" max="2052" width="11.33203125" style="2"/>
    <col min="2053" max="2070" width="11" style="2" customWidth="1"/>
    <col min="2071" max="2072" width="18.6640625" style="2" customWidth="1"/>
    <col min="2073" max="2304" width="11.33203125" style="2"/>
    <col min="2305" max="2305" width="29.33203125" style="2" customWidth="1"/>
    <col min="2306" max="2308" width="11.33203125" style="2"/>
    <col min="2309" max="2326" width="11" style="2" customWidth="1"/>
    <col min="2327" max="2328" width="18.6640625" style="2" customWidth="1"/>
    <col min="2329" max="2560" width="11.33203125" style="2"/>
    <col min="2561" max="2561" width="29.33203125" style="2" customWidth="1"/>
    <col min="2562" max="2564" width="11.33203125" style="2"/>
    <col min="2565" max="2582" width="11" style="2" customWidth="1"/>
    <col min="2583" max="2584" width="18.6640625" style="2" customWidth="1"/>
    <col min="2585" max="2816" width="11.33203125" style="2"/>
    <col min="2817" max="2817" width="29.33203125" style="2" customWidth="1"/>
    <col min="2818" max="2820" width="11.33203125" style="2"/>
    <col min="2821" max="2838" width="11" style="2" customWidth="1"/>
    <col min="2839" max="2840" width="18.6640625" style="2" customWidth="1"/>
    <col min="2841" max="3072" width="11.33203125" style="2"/>
    <col min="3073" max="3073" width="29.33203125" style="2" customWidth="1"/>
    <col min="3074" max="3076" width="11.33203125" style="2"/>
    <col min="3077" max="3094" width="11" style="2" customWidth="1"/>
    <col min="3095" max="3096" width="18.6640625" style="2" customWidth="1"/>
    <col min="3097" max="3328" width="11.33203125" style="2"/>
    <col min="3329" max="3329" width="29.33203125" style="2" customWidth="1"/>
    <col min="3330" max="3332" width="11.33203125" style="2"/>
    <col min="3333" max="3350" width="11" style="2" customWidth="1"/>
    <col min="3351" max="3352" width="18.6640625" style="2" customWidth="1"/>
    <col min="3353" max="3584" width="11.33203125" style="2"/>
    <col min="3585" max="3585" width="29.33203125" style="2" customWidth="1"/>
    <col min="3586" max="3588" width="11.33203125" style="2"/>
    <col min="3589" max="3606" width="11" style="2" customWidth="1"/>
    <col min="3607" max="3608" width="18.6640625" style="2" customWidth="1"/>
    <col min="3609" max="3840" width="11.33203125" style="2"/>
    <col min="3841" max="3841" width="29.33203125" style="2" customWidth="1"/>
    <col min="3842" max="3844" width="11.33203125" style="2"/>
    <col min="3845" max="3862" width="11" style="2" customWidth="1"/>
    <col min="3863" max="3864" width="18.6640625" style="2" customWidth="1"/>
    <col min="3865" max="4096" width="11.33203125" style="2"/>
    <col min="4097" max="4097" width="29.33203125" style="2" customWidth="1"/>
    <col min="4098" max="4100" width="11.33203125" style="2"/>
    <col min="4101" max="4118" width="11" style="2" customWidth="1"/>
    <col min="4119" max="4120" width="18.6640625" style="2" customWidth="1"/>
    <col min="4121" max="4352" width="11.33203125" style="2"/>
    <col min="4353" max="4353" width="29.33203125" style="2" customWidth="1"/>
    <col min="4354" max="4356" width="11.33203125" style="2"/>
    <col min="4357" max="4374" width="11" style="2" customWidth="1"/>
    <col min="4375" max="4376" width="18.6640625" style="2" customWidth="1"/>
    <col min="4377" max="4608" width="11.33203125" style="2"/>
    <col min="4609" max="4609" width="29.33203125" style="2" customWidth="1"/>
    <col min="4610" max="4612" width="11.33203125" style="2"/>
    <col min="4613" max="4630" width="11" style="2" customWidth="1"/>
    <col min="4631" max="4632" width="18.6640625" style="2" customWidth="1"/>
    <col min="4633" max="4864" width="11.33203125" style="2"/>
    <col min="4865" max="4865" width="29.33203125" style="2" customWidth="1"/>
    <col min="4866" max="4868" width="11.33203125" style="2"/>
    <col min="4869" max="4886" width="11" style="2" customWidth="1"/>
    <col min="4887" max="4888" width="18.6640625" style="2" customWidth="1"/>
    <col min="4889" max="5120" width="11.33203125" style="2"/>
    <col min="5121" max="5121" width="29.33203125" style="2" customWidth="1"/>
    <col min="5122" max="5124" width="11.33203125" style="2"/>
    <col min="5125" max="5142" width="11" style="2" customWidth="1"/>
    <col min="5143" max="5144" width="18.6640625" style="2" customWidth="1"/>
    <col min="5145" max="5376" width="11.33203125" style="2"/>
    <col min="5377" max="5377" width="29.33203125" style="2" customWidth="1"/>
    <col min="5378" max="5380" width="11.33203125" style="2"/>
    <col min="5381" max="5398" width="11" style="2" customWidth="1"/>
    <col min="5399" max="5400" width="18.6640625" style="2" customWidth="1"/>
    <col min="5401" max="5632" width="11.33203125" style="2"/>
    <col min="5633" max="5633" width="29.33203125" style="2" customWidth="1"/>
    <col min="5634" max="5636" width="11.33203125" style="2"/>
    <col min="5637" max="5654" width="11" style="2" customWidth="1"/>
    <col min="5655" max="5656" width="18.6640625" style="2" customWidth="1"/>
    <col min="5657" max="5888" width="11.33203125" style="2"/>
    <col min="5889" max="5889" width="29.33203125" style="2" customWidth="1"/>
    <col min="5890" max="5892" width="11.33203125" style="2"/>
    <col min="5893" max="5910" width="11" style="2" customWidth="1"/>
    <col min="5911" max="5912" width="18.6640625" style="2" customWidth="1"/>
    <col min="5913" max="6144" width="11.33203125" style="2"/>
    <col min="6145" max="6145" width="29.33203125" style="2" customWidth="1"/>
    <col min="6146" max="6148" width="11.33203125" style="2"/>
    <col min="6149" max="6166" width="11" style="2" customWidth="1"/>
    <col min="6167" max="6168" width="18.6640625" style="2" customWidth="1"/>
    <col min="6169" max="6400" width="11.33203125" style="2"/>
    <col min="6401" max="6401" width="29.33203125" style="2" customWidth="1"/>
    <col min="6402" max="6404" width="11.33203125" style="2"/>
    <col min="6405" max="6422" width="11" style="2" customWidth="1"/>
    <col min="6423" max="6424" width="18.6640625" style="2" customWidth="1"/>
    <col min="6425" max="6656" width="11.33203125" style="2"/>
    <col min="6657" max="6657" width="29.33203125" style="2" customWidth="1"/>
    <col min="6658" max="6660" width="11.33203125" style="2"/>
    <col min="6661" max="6678" width="11" style="2" customWidth="1"/>
    <col min="6679" max="6680" width="18.6640625" style="2" customWidth="1"/>
    <col min="6681" max="6912" width="11.33203125" style="2"/>
    <col min="6913" max="6913" width="29.33203125" style="2" customWidth="1"/>
    <col min="6914" max="6916" width="11.33203125" style="2"/>
    <col min="6917" max="6934" width="11" style="2" customWidth="1"/>
    <col min="6935" max="6936" width="18.6640625" style="2" customWidth="1"/>
    <col min="6937" max="7168" width="11.33203125" style="2"/>
    <col min="7169" max="7169" width="29.33203125" style="2" customWidth="1"/>
    <col min="7170" max="7172" width="11.33203125" style="2"/>
    <col min="7173" max="7190" width="11" style="2" customWidth="1"/>
    <col min="7191" max="7192" width="18.6640625" style="2" customWidth="1"/>
    <col min="7193" max="7424" width="11.33203125" style="2"/>
    <col min="7425" max="7425" width="29.33203125" style="2" customWidth="1"/>
    <col min="7426" max="7428" width="11.33203125" style="2"/>
    <col min="7429" max="7446" width="11" style="2" customWidth="1"/>
    <col min="7447" max="7448" width="18.6640625" style="2" customWidth="1"/>
    <col min="7449" max="7680" width="11.33203125" style="2"/>
    <col min="7681" max="7681" width="29.33203125" style="2" customWidth="1"/>
    <col min="7682" max="7684" width="11.33203125" style="2"/>
    <col min="7685" max="7702" width="11" style="2" customWidth="1"/>
    <col min="7703" max="7704" width="18.6640625" style="2" customWidth="1"/>
    <col min="7705" max="7936" width="11.33203125" style="2"/>
    <col min="7937" max="7937" width="29.33203125" style="2" customWidth="1"/>
    <col min="7938" max="7940" width="11.33203125" style="2"/>
    <col min="7941" max="7958" width="11" style="2" customWidth="1"/>
    <col min="7959" max="7960" width="18.6640625" style="2" customWidth="1"/>
    <col min="7961" max="8192" width="11.33203125" style="2"/>
    <col min="8193" max="8193" width="29.33203125" style="2" customWidth="1"/>
    <col min="8194" max="8196" width="11.33203125" style="2"/>
    <col min="8197" max="8214" width="11" style="2" customWidth="1"/>
    <col min="8215" max="8216" width="18.6640625" style="2" customWidth="1"/>
    <col min="8217" max="8448" width="11.33203125" style="2"/>
    <col min="8449" max="8449" width="29.33203125" style="2" customWidth="1"/>
    <col min="8450" max="8452" width="11.33203125" style="2"/>
    <col min="8453" max="8470" width="11" style="2" customWidth="1"/>
    <col min="8471" max="8472" width="18.6640625" style="2" customWidth="1"/>
    <col min="8473" max="8704" width="11.33203125" style="2"/>
    <col min="8705" max="8705" width="29.33203125" style="2" customWidth="1"/>
    <col min="8706" max="8708" width="11.33203125" style="2"/>
    <col min="8709" max="8726" width="11" style="2" customWidth="1"/>
    <col min="8727" max="8728" width="18.6640625" style="2" customWidth="1"/>
    <col min="8729" max="8960" width="11.33203125" style="2"/>
    <col min="8961" max="8961" width="29.33203125" style="2" customWidth="1"/>
    <col min="8962" max="8964" width="11.33203125" style="2"/>
    <col min="8965" max="8982" width="11" style="2" customWidth="1"/>
    <col min="8983" max="8984" width="18.6640625" style="2" customWidth="1"/>
    <col min="8985" max="9216" width="11.33203125" style="2"/>
    <col min="9217" max="9217" width="29.33203125" style="2" customWidth="1"/>
    <col min="9218" max="9220" width="11.33203125" style="2"/>
    <col min="9221" max="9238" width="11" style="2" customWidth="1"/>
    <col min="9239" max="9240" width="18.6640625" style="2" customWidth="1"/>
    <col min="9241" max="9472" width="11.33203125" style="2"/>
    <col min="9473" max="9473" width="29.33203125" style="2" customWidth="1"/>
    <col min="9474" max="9476" width="11.33203125" style="2"/>
    <col min="9477" max="9494" width="11" style="2" customWidth="1"/>
    <col min="9495" max="9496" width="18.6640625" style="2" customWidth="1"/>
    <col min="9497" max="9728" width="11.33203125" style="2"/>
    <col min="9729" max="9729" width="29.33203125" style="2" customWidth="1"/>
    <col min="9730" max="9732" width="11.33203125" style="2"/>
    <col min="9733" max="9750" width="11" style="2" customWidth="1"/>
    <col min="9751" max="9752" width="18.6640625" style="2" customWidth="1"/>
    <col min="9753" max="9984" width="11.33203125" style="2"/>
    <col min="9985" max="9985" width="29.33203125" style="2" customWidth="1"/>
    <col min="9986" max="9988" width="11.33203125" style="2"/>
    <col min="9989" max="10006" width="11" style="2" customWidth="1"/>
    <col min="10007" max="10008" width="18.6640625" style="2" customWidth="1"/>
    <col min="10009" max="10240" width="11.33203125" style="2"/>
    <col min="10241" max="10241" width="29.33203125" style="2" customWidth="1"/>
    <col min="10242" max="10244" width="11.33203125" style="2"/>
    <col min="10245" max="10262" width="11" style="2" customWidth="1"/>
    <col min="10263" max="10264" width="18.6640625" style="2" customWidth="1"/>
    <col min="10265" max="10496" width="11.33203125" style="2"/>
    <col min="10497" max="10497" width="29.33203125" style="2" customWidth="1"/>
    <col min="10498" max="10500" width="11.33203125" style="2"/>
    <col min="10501" max="10518" width="11" style="2" customWidth="1"/>
    <col min="10519" max="10520" width="18.6640625" style="2" customWidth="1"/>
    <col min="10521" max="10752" width="11.33203125" style="2"/>
    <col min="10753" max="10753" width="29.33203125" style="2" customWidth="1"/>
    <col min="10754" max="10756" width="11.33203125" style="2"/>
    <col min="10757" max="10774" width="11" style="2" customWidth="1"/>
    <col min="10775" max="10776" width="18.6640625" style="2" customWidth="1"/>
    <col min="10777" max="11008" width="11.33203125" style="2"/>
    <col min="11009" max="11009" width="29.33203125" style="2" customWidth="1"/>
    <col min="11010" max="11012" width="11.33203125" style="2"/>
    <col min="11013" max="11030" width="11" style="2" customWidth="1"/>
    <col min="11031" max="11032" width="18.6640625" style="2" customWidth="1"/>
    <col min="11033" max="11264" width="11.33203125" style="2"/>
    <col min="11265" max="11265" width="29.33203125" style="2" customWidth="1"/>
    <col min="11266" max="11268" width="11.33203125" style="2"/>
    <col min="11269" max="11286" width="11" style="2" customWidth="1"/>
    <col min="11287" max="11288" width="18.6640625" style="2" customWidth="1"/>
    <col min="11289" max="11520" width="11.33203125" style="2"/>
    <col min="11521" max="11521" width="29.33203125" style="2" customWidth="1"/>
    <col min="11522" max="11524" width="11.33203125" style="2"/>
    <col min="11525" max="11542" width="11" style="2" customWidth="1"/>
    <col min="11543" max="11544" width="18.6640625" style="2" customWidth="1"/>
    <col min="11545" max="11776" width="11.33203125" style="2"/>
    <col min="11777" max="11777" width="29.33203125" style="2" customWidth="1"/>
    <col min="11778" max="11780" width="11.33203125" style="2"/>
    <col min="11781" max="11798" width="11" style="2" customWidth="1"/>
    <col min="11799" max="11800" width="18.6640625" style="2" customWidth="1"/>
    <col min="11801" max="12032" width="11.33203125" style="2"/>
    <col min="12033" max="12033" width="29.33203125" style="2" customWidth="1"/>
    <col min="12034" max="12036" width="11.33203125" style="2"/>
    <col min="12037" max="12054" width="11" style="2" customWidth="1"/>
    <col min="12055" max="12056" width="18.6640625" style="2" customWidth="1"/>
    <col min="12057" max="12288" width="11.33203125" style="2"/>
    <col min="12289" max="12289" width="29.33203125" style="2" customWidth="1"/>
    <col min="12290" max="12292" width="11.33203125" style="2"/>
    <col min="12293" max="12310" width="11" style="2" customWidth="1"/>
    <col min="12311" max="12312" width="18.6640625" style="2" customWidth="1"/>
    <col min="12313" max="12544" width="11.33203125" style="2"/>
    <col min="12545" max="12545" width="29.33203125" style="2" customWidth="1"/>
    <col min="12546" max="12548" width="11.33203125" style="2"/>
    <col min="12549" max="12566" width="11" style="2" customWidth="1"/>
    <col min="12567" max="12568" width="18.6640625" style="2" customWidth="1"/>
    <col min="12569" max="12800" width="11.33203125" style="2"/>
    <col min="12801" max="12801" width="29.33203125" style="2" customWidth="1"/>
    <col min="12802" max="12804" width="11.33203125" style="2"/>
    <col min="12805" max="12822" width="11" style="2" customWidth="1"/>
    <col min="12823" max="12824" width="18.6640625" style="2" customWidth="1"/>
    <col min="12825" max="13056" width="11.33203125" style="2"/>
    <col min="13057" max="13057" width="29.33203125" style="2" customWidth="1"/>
    <col min="13058" max="13060" width="11.33203125" style="2"/>
    <col min="13061" max="13078" width="11" style="2" customWidth="1"/>
    <col min="13079" max="13080" width="18.6640625" style="2" customWidth="1"/>
    <col min="13081" max="13312" width="11.33203125" style="2"/>
    <col min="13313" max="13313" width="29.33203125" style="2" customWidth="1"/>
    <col min="13314" max="13316" width="11.33203125" style="2"/>
    <col min="13317" max="13334" width="11" style="2" customWidth="1"/>
    <col min="13335" max="13336" width="18.6640625" style="2" customWidth="1"/>
    <col min="13337" max="13568" width="11.33203125" style="2"/>
    <col min="13569" max="13569" width="29.33203125" style="2" customWidth="1"/>
    <col min="13570" max="13572" width="11.33203125" style="2"/>
    <col min="13573" max="13590" width="11" style="2" customWidth="1"/>
    <col min="13591" max="13592" width="18.6640625" style="2" customWidth="1"/>
    <col min="13593" max="13824" width="11.33203125" style="2"/>
    <col min="13825" max="13825" width="29.33203125" style="2" customWidth="1"/>
    <col min="13826" max="13828" width="11.33203125" style="2"/>
    <col min="13829" max="13846" width="11" style="2" customWidth="1"/>
    <col min="13847" max="13848" width="18.6640625" style="2" customWidth="1"/>
    <col min="13849" max="14080" width="11.33203125" style="2"/>
    <col min="14081" max="14081" width="29.33203125" style="2" customWidth="1"/>
    <col min="14082" max="14084" width="11.33203125" style="2"/>
    <col min="14085" max="14102" width="11" style="2" customWidth="1"/>
    <col min="14103" max="14104" width="18.6640625" style="2" customWidth="1"/>
    <col min="14105" max="14336" width="11.33203125" style="2"/>
    <col min="14337" max="14337" width="29.33203125" style="2" customWidth="1"/>
    <col min="14338" max="14340" width="11.33203125" style="2"/>
    <col min="14341" max="14358" width="11" style="2" customWidth="1"/>
    <col min="14359" max="14360" width="18.6640625" style="2" customWidth="1"/>
    <col min="14361" max="14592" width="11.33203125" style="2"/>
    <col min="14593" max="14593" width="29.33203125" style="2" customWidth="1"/>
    <col min="14594" max="14596" width="11.33203125" style="2"/>
    <col min="14597" max="14614" width="11" style="2" customWidth="1"/>
    <col min="14615" max="14616" width="18.6640625" style="2" customWidth="1"/>
    <col min="14617" max="14848" width="11.33203125" style="2"/>
    <col min="14849" max="14849" width="29.33203125" style="2" customWidth="1"/>
    <col min="14850" max="14852" width="11.33203125" style="2"/>
    <col min="14853" max="14870" width="11" style="2" customWidth="1"/>
    <col min="14871" max="14872" width="18.6640625" style="2" customWidth="1"/>
    <col min="14873" max="15104" width="11.33203125" style="2"/>
    <col min="15105" max="15105" width="29.33203125" style="2" customWidth="1"/>
    <col min="15106" max="15108" width="11.33203125" style="2"/>
    <col min="15109" max="15126" width="11" style="2" customWidth="1"/>
    <col min="15127" max="15128" width="18.6640625" style="2" customWidth="1"/>
    <col min="15129" max="15360" width="11.33203125" style="2"/>
    <col min="15361" max="15361" width="29.33203125" style="2" customWidth="1"/>
    <col min="15362" max="15364" width="11.33203125" style="2"/>
    <col min="15365" max="15382" width="11" style="2" customWidth="1"/>
    <col min="15383" max="15384" width="18.6640625" style="2" customWidth="1"/>
    <col min="15385" max="15616" width="11.33203125" style="2"/>
    <col min="15617" max="15617" width="29.33203125" style="2" customWidth="1"/>
    <col min="15618" max="15620" width="11.33203125" style="2"/>
    <col min="15621" max="15638" width="11" style="2" customWidth="1"/>
    <col min="15639" max="15640" width="18.6640625" style="2" customWidth="1"/>
    <col min="15641" max="15872" width="11.33203125" style="2"/>
    <col min="15873" max="15873" width="29.33203125" style="2" customWidth="1"/>
    <col min="15874" max="15876" width="11.33203125" style="2"/>
    <col min="15877" max="15894" width="11" style="2" customWidth="1"/>
    <col min="15895" max="15896" width="18.6640625" style="2" customWidth="1"/>
    <col min="15897" max="16128" width="11.33203125" style="2"/>
    <col min="16129" max="16129" width="29.33203125" style="2" customWidth="1"/>
    <col min="16130" max="16132" width="11.33203125" style="2"/>
    <col min="16133" max="16150" width="11" style="2" customWidth="1"/>
    <col min="16151" max="16152" width="18.6640625" style="2" customWidth="1"/>
    <col min="16153" max="16384" width="11.33203125" style="2"/>
  </cols>
  <sheetData>
    <row r="1" spans="1:23" ht="16" x14ac:dyDescent="0.2">
      <c r="A1" s="65" t="s">
        <v>0</v>
      </c>
      <c r="B1" s="35"/>
      <c r="C1" s="35"/>
      <c r="D1" s="35"/>
      <c r="E1" s="35"/>
      <c r="F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34" x14ac:dyDescent="0.2">
      <c r="A2" s="64" t="s">
        <v>50</v>
      </c>
      <c r="B2" s="35"/>
      <c r="C2" s="35"/>
      <c r="D2" s="35"/>
      <c r="E2" s="3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x14ac:dyDescent="0.15">
      <c r="A3" s="35"/>
      <c r="B3" s="35"/>
      <c r="C3" s="35"/>
      <c r="D3" s="35"/>
      <c r="E3" s="35"/>
      <c r="F3" s="67">
        <v>7.9000000000000001E-2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x14ac:dyDescent="0.15">
      <c r="A4" s="35"/>
      <c r="B4" s="38" t="s">
        <v>2</v>
      </c>
      <c r="C4" s="39">
        <f>F3</f>
        <v>7.9000000000000001E-2</v>
      </c>
      <c r="D4" s="40"/>
      <c r="E4" s="41" t="s">
        <v>3</v>
      </c>
      <c r="F4" s="4">
        <v>0.01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x14ac:dyDescent="0.15">
      <c r="A5" s="42">
        <v>42783</v>
      </c>
      <c r="B5" s="43" t="s">
        <v>4</v>
      </c>
      <c r="C5" s="43" t="s">
        <v>5</v>
      </c>
      <c r="D5" s="43" t="s">
        <v>6</v>
      </c>
      <c r="E5" s="43" t="s">
        <v>7</v>
      </c>
      <c r="F5" s="5">
        <v>42735</v>
      </c>
      <c r="G5" s="5">
        <v>43100</v>
      </c>
      <c r="H5" s="5">
        <v>43465</v>
      </c>
      <c r="I5" s="5">
        <v>43830</v>
      </c>
      <c r="J5" s="5">
        <v>44196</v>
      </c>
      <c r="K5" s="5">
        <v>44561</v>
      </c>
      <c r="L5" s="5">
        <v>44926</v>
      </c>
      <c r="M5" s="5">
        <v>45291</v>
      </c>
      <c r="N5" s="5">
        <v>45657</v>
      </c>
      <c r="O5" s="5">
        <v>46022</v>
      </c>
      <c r="P5" s="5">
        <v>46387</v>
      </c>
      <c r="Q5" s="5">
        <v>46752</v>
      </c>
      <c r="R5" s="5">
        <v>47118</v>
      </c>
      <c r="S5" s="5">
        <v>47483</v>
      </c>
      <c r="T5" s="5">
        <v>47848</v>
      </c>
      <c r="U5" s="5">
        <v>48213</v>
      </c>
      <c r="V5" s="5">
        <v>48579</v>
      </c>
    </row>
    <row r="6" spans="1:23" x14ac:dyDescent="0.15">
      <c r="A6" s="35" t="s">
        <v>8</v>
      </c>
      <c r="B6" s="53"/>
      <c r="C6" s="53">
        <v>-2.97521627308861E-2</v>
      </c>
      <c r="D6" s="53">
        <v>-2.7330963712673406E-2</v>
      </c>
      <c r="E6" s="53">
        <v>9.9843091915104543E-2</v>
      </c>
      <c r="F6" s="61">
        <v>2.5000000000000001E-2</v>
      </c>
      <c r="G6" s="61">
        <f t="shared" ref="G6:U6" si="0">F6</f>
        <v>2.5000000000000001E-2</v>
      </c>
      <c r="H6" s="61">
        <f t="shared" si="0"/>
        <v>2.5000000000000001E-2</v>
      </c>
      <c r="I6" s="61">
        <f t="shared" si="0"/>
        <v>2.5000000000000001E-2</v>
      </c>
      <c r="J6" s="61">
        <f t="shared" si="0"/>
        <v>2.5000000000000001E-2</v>
      </c>
      <c r="K6" s="61">
        <f t="shared" si="0"/>
        <v>2.5000000000000001E-2</v>
      </c>
      <c r="L6" s="61">
        <f t="shared" si="0"/>
        <v>2.5000000000000001E-2</v>
      </c>
      <c r="M6" s="61">
        <f t="shared" si="0"/>
        <v>2.5000000000000001E-2</v>
      </c>
      <c r="N6" s="61">
        <f t="shared" si="0"/>
        <v>2.5000000000000001E-2</v>
      </c>
      <c r="O6" s="61">
        <f t="shared" si="0"/>
        <v>2.5000000000000001E-2</v>
      </c>
      <c r="P6" s="61">
        <f t="shared" si="0"/>
        <v>2.5000000000000001E-2</v>
      </c>
      <c r="Q6" s="61">
        <f t="shared" si="0"/>
        <v>2.5000000000000001E-2</v>
      </c>
      <c r="R6" s="61">
        <f t="shared" si="0"/>
        <v>2.5000000000000001E-2</v>
      </c>
      <c r="S6" s="61">
        <f t="shared" si="0"/>
        <v>2.5000000000000001E-2</v>
      </c>
      <c r="T6" s="61">
        <f t="shared" si="0"/>
        <v>2.5000000000000001E-2</v>
      </c>
      <c r="U6" s="61">
        <f t="shared" si="0"/>
        <v>2.5000000000000001E-2</v>
      </c>
      <c r="V6" s="62">
        <f>F4</f>
        <v>0.01</v>
      </c>
    </row>
    <row r="7" spans="1:23" x14ac:dyDescent="0.15">
      <c r="A7" s="35" t="s">
        <v>9</v>
      </c>
      <c r="B7" s="53">
        <v>0.13594030083391787</v>
      </c>
      <c r="C7" s="53">
        <v>0.15095286864670562</v>
      </c>
      <c r="D7" s="53">
        <v>0.16475348914030885</v>
      </c>
      <c r="E7" s="53">
        <v>0.14270160684787506</v>
      </c>
      <c r="F7" s="61">
        <v>0.14000000000000001</v>
      </c>
      <c r="G7" s="61">
        <f t="shared" ref="G7:U7" si="1">F7</f>
        <v>0.14000000000000001</v>
      </c>
      <c r="H7" s="61">
        <f t="shared" si="1"/>
        <v>0.14000000000000001</v>
      </c>
      <c r="I7" s="61">
        <f t="shared" si="1"/>
        <v>0.14000000000000001</v>
      </c>
      <c r="J7" s="61">
        <f t="shared" si="1"/>
        <v>0.14000000000000001</v>
      </c>
      <c r="K7" s="61">
        <f t="shared" si="1"/>
        <v>0.14000000000000001</v>
      </c>
      <c r="L7" s="61">
        <f t="shared" si="1"/>
        <v>0.14000000000000001</v>
      </c>
      <c r="M7" s="61">
        <f t="shared" si="1"/>
        <v>0.14000000000000001</v>
      </c>
      <c r="N7" s="61">
        <f t="shared" si="1"/>
        <v>0.14000000000000001</v>
      </c>
      <c r="O7" s="61">
        <f t="shared" si="1"/>
        <v>0.14000000000000001</v>
      </c>
      <c r="P7" s="61">
        <f t="shared" si="1"/>
        <v>0.14000000000000001</v>
      </c>
      <c r="Q7" s="61">
        <f t="shared" si="1"/>
        <v>0.14000000000000001</v>
      </c>
      <c r="R7" s="61">
        <f t="shared" si="1"/>
        <v>0.14000000000000001</v>
      </c>
      <c r="S7" s="61">
        <f t="shared" si="1"/>
        <v>0.14000000000000001</v>
      </c>
      <c r="T7" s="61">
        <f t="shared" si="1"/>
        <v>0.14000000000000001</v>
      </c>
      <c r="U7" s="61">
        <f t="shared" si="1"/>
        <v>0.14000000000000001</v>
      </c>
      <c r="V7" s="63">
        <f>U7</f>
        <v>0.14000000000000001</v>
      </c>
    </row>
    <row r="8" spans="1:23" x14ac:dyDescent="0.15">
      <c r="A8" s="35" t="s">
        <v>10</v>
      </c>
      <c r="B8" s="53">
        <v>0.35</v>
      </c>
      <c r="C8" s="53">
        <v>0.35</v>
      </c>
      <c r="D8" s="53">
        <v>0.35</v>
      </c>
      <c r="E8" s="53">
        <v>0.35</v>
      </c>
      <c r="F8" s="6">
        <v>0.35</v>
      </c>
      <c r="G8" s="6">
        <f t="shared" ref="G8:U8" si="2">F8</f>
        <v>0.35</v>
      </c>
      <c r="H8" s="6">
        <f t="shared" si="2"/>
        <v>0.35</v>
      </c>
      <c r="I8" s="6">
        <f t="shared" si="2"/>
        <v>0.35</v>
      </c>
      <c r="J8" s="6">
        <f t="shared" si="2"/>
        <v>0.35</v>
      </c>
      <c r="K8" s="6">
        <f t="shared" si="2"/>
        <v>0.35</v>
      </c>
      <c r="L8" s="6">
        <f t="shared" si="2"/>
        <v>0.35</v>
      </c>
      <c r="M8" s="6">
        <f t="shared" si="2"/>
        <v>0.35</v>
      </c>
      <c r="N8" s="6">
        <f t="shared" si="2"/>
        <v>0.35</v>
      </c>
      <c r="O8" s="6">
        <f t="shared" si="2"/>
        <v>0.35</v>
      </c>
      <c r="P8" s="6">
        <f t="shared" si="2"/>
        <v>0.35</v>
      </c>
      <c r="Q8" s="6">
        <f t="shared" si="2"/>
        <v>0.35</v>
      </c>
      <c r="R8" s="6">
        <f t="shared" si="2"/>
        <v>0.35</v>
      </c>
      <c r="S8" s="6">
        <f t="shared" si="2"/>
        <v>0.35</v>
      </c>
      <c r="T8" s="6">
        <f t="shared" si="2"/>
        <v>0.35</v>
      </c>
      <c r="U8" s="6">
        <f t="shared" si="2"/>
        <v>0.35</v>
      </c>
      <c r="V8" s="6">
        <f>U8</f>
        <v>0.35</v>
      </c>
    </row>
    <row r="9" spans="1:23" x14ac:dyDescent="0.15">
      <c r="A9" s="35" t="s">
        <v>11</v>
      </c>
      <c r="B9" s="53">
        <v>2.3361390382666977E-2</v>
      </c>
      <c r="C9" s="53">
        <v>2.3113842199329278E-2</v>
      </c>
      <c r="D9" s="53">
        <v>2.9564786522421338E-2</v>
      </c>
      <c r="E9" s="53">
        <v>2.5717074635831207E-2</v>
      </c>
      <c r="F9" s="6">
        <f>E9</f>
        <v>2.5717074635831207E-2</v>
      </c>
      <c r="G9" s="6">
        <f t="shared" ref="G9:U9" si="3">F9</f>
        <v>2.5717074635831207E-2</v>
      </c>
      <c r="H9" s="6">
        <f t="shared" si="3"/>
        <v>2.5717074635831207E-2</v>
      </c>
      <c r="I9" s="6">
        <f t="shared" si="3"/>
        <v>2.5717074635831207E-2</v>
      </c>
      <c r="J9" s="6">
        <f t="shared" si="3"/>
        <v>2.5717074635831207E-2</v>
      </c>
      <c r="K9" s="6">
        <f t="shared" si="3"/>
        <v>2.5717074635831207E-2</v>
      </c>
      <c r="L9" s="6">
        <f t="shared" si="3"/>
        <v>2.5717074635831207E-2</v>
      </c>
      <c r="M9" s="6">
        <f t="shared" si="3"/>
        <v>2.5717074635831207E-2</v>
      </c>
      <c r="N9" s="6">
        <f t="shared" si="3"/>
        <v>2.5717074635831207E-2</v>
      </c>
      <c r="O9" s="6">
        <f t="shared" si="3"/>
        <v>2.5717074635831207E-2</v>
      </c>
      <c r="P9" s="6">
        <f t="shared" si="3"/>
        <v>2.5717074635831207E-2</v>
      </c>
      <c r="Q9" s="6">
        <f t="shared" si="3"/>
        <v>2.5717074635831207E-2</v>
      </c>
      <c r="R9" s="6">
        <f t="shared" si="3"/>
        <v>2.5717074635831207E-2</v>
      </c>
      <c r="S9" s="6">
        <f t="shared" si="3"/>
        <v>2.5717074635831207E-2</v>
      </c>
      <c r="T9" s="6">
        <f t="shared" si="3"/>
        <v>2.5717074635831207E-2</v>
      </c>
      <c r="U9" s="6">
        <f t="shared" si="3"/>
        <v>2.5717074635831207E-2</v>
      </c>
      <c r="V9" s="7">
        <f>U9</f>
        <v>2.5717074635831207E-2</v>
      </c>
    </row>
    <row r="10" spans="1:23" x14ac:dyDescent="0.15">
      <c r="A10" s="35" t="s">
        <v>12</v>
      </c>
      <c r="B10" s="53">
        <v>3.8481022523575714E-2</v>
      </c>
      <c r="C10" s="53">
        <v>3.5966022049521054E-2</v>
      </c>
      <c r="D10" s="53">
        <v>3.9082500619374017E-2</v>
      </c>
      <c r="E10" s="53">
        <v>3.5046553536567049E-2</v>
      </c>
      <c r="F10" s="6">
        <f>E10</f>
        <v>3.5046553536567049E-2</v>
      </c>
      <c r="G10" s="6">
        <f t="shared" ref="G10:U10" si="4">F10</f>
        <v>3.5046553536567049E-2</v>
      </c>
      <c r="H10" s="6">
        <f t="shared" si="4"/>
        <v>3.5046553536567049E-2</v>
      </c>
      <c r="I10" s="6">
        <f t="shared" si="4"/>
        <v>3.5046553536567049E-2</v>
      </c>
      <c r="J10" s="6">
        <f t="shared" si="4"/>
        <v>3.5046553536567049E-2</v>
      </c>
      <c r="K10" s="6">
        <f t="shared" si="4"/>
        <v>3.5046553536567049E-2</v>
      </c>
      <c r="L10" s="6">
        <f t="shared" si="4"/>
        <v>3.5046553536567049E-2</v>
      </c>
      <c r="M10" s="6">
        <f t="shared" si="4"/>
        <v>3.5046553536567049E-2</v>
      </c>
      <c r="N10" s="6">
        <f t="shared" si="4"/>
        <v>3.5046553536567049E-2</v>
      </c>
      <c r="O10" s="6">
        <f t="shared" si="4"/>
        <v>3.5046553536567049E-2</v>
      </c>
      <c r="P10" s="6">
        <f t="shared" si="4"/>
        <v>3.5046553536567049E-2</v>
      </c>
      <c r="Q10" s="6">
        <f t="shared" si="4"/>
        <v>3.5046553536567049E-2</v>
      </c>
      <c r="R10" s="6">
        <f t="shared" si="4"/>
        <v>3.5046553536567049E-2</v>
      </c>
      <c r="S10" s="6">
        <f t="shared" si="4"/>
        <v>3.5046553536567049E-2</v>
      </c>
      <c r="T10" s="6">
        <f t="shared" si="4"/>
        <v>3.5046553536567049E-2</v>
      </c>
      <c r="U10" s="6">
        <f t="shared" si="4"/>
        <v>3.5046553536567049E-2</v>
      </c>
      <c r="V10" s="8">
        <f>V9</f>
        <v>2.5717074635831207E-2</v>
      </c>
    </row>
    <row r="11" spans="1:23" x14ac:dyDescent="0.15">
      <c r="A11" s="35" t="s">
        <v>13</v>
      </c>
      <c r="B11" s="53">
        <v>-5.4039435741563412E-2</v>
      </c>
      <c r="C11" s="53">
        <v>-6.4342430266883535E-2</v>
      </c>
      <c r="D11" s="53">
        <v>-7.4186142538607627E-2</v>
      </c>
      <c r="E11" s="53">
        <v>-8.1197627271362052E-2</v>
      </c>
      <c r="F11" s="6">
        <v>-0.06</v>
      </c>
      <c r="G11" s="6">
        <f t="shared" ref="G11:U11" si="5">F11</f>
        <v>-0.06</v>
      </c>
      <c r="H11" s="6">
        <f t="shared" si="5"/>
        <v>-0.06</v>
      </c>
      <c r="I11" s="6">
        <f t="shared" si="5"/>
        <v>-0.06</v>
      </c>
      <c r="J11" s="6">
        <f t="shared" si="5"/>
        <v>-0.06</v>
      </c>
      <c r="K11" s="6">
        <f t="shared" si="5"/>
        <v>-0.06</v>
      </c>
      <c r="L11" s="6">
        <f t="shared" si="5"/>
        <v>-0.06</v>
      </c>
      <c r="M11" s="6">
        <f t="shared" si="5"/>
        <v>-0.06</v>
      </c>
      <c r="N11" s="6">
        <f t="shared" si="5"/>
        <v>-0.06</v>
      </c>
      <c r="O11" s="6">
        <f t="shared" si="5"/>
        <v>-0.06</v>
      </c>
      <c r="P11" s="6">
        <f t="shared" si="5"/>
        <v>-0.06</v>
      </c>
      <c r="Q11" s="6">
        <f t="shared" si="5"/>
        <v>-0.06</v>
      </c>
      <c r="R11" s="6">
        <f t="shared" si="5"/>
        <v>-0.06</v>
      </c>
      <c r="S11" s="6">
        <f t="shared" si="5"/>
        <v>-0.06</v>
      </c>
      <c r="T11" s="6">
        <f t="shared" si="5"/>
        <v>-0.06</v>
      </c>
      <c r="U11" s="6">
        <f t="shared" si="5"/>
        <v>-0.06</v>
      </c>
      <c r="V11" s="6">
        <f>U11</f>
        <v>-0.06</v>
      </c>
    </row>
    <row r="12" spans="1:23" x14ac:dyDescent="0.15">
      <c r="A12" s="35"/>
      <c r="B12" s="54"/>
      <c r="C12" s="54"/>
      <c r="D12" s="54"/>
      <c r="E12" s="54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3" ht="15" x14ac:dyDescent="0.2">
      <c r="A13" s="35" t="s">
        <v>14</v>
      </c>
      <c r="B13" s="36">
        <v>51324</v>
      </c>
      <c r="C13" s="36">
        <v>49797</v>
      </c>
      <c r="D13" s="36">
        <v>48436</v>
      </c>
      <c r="E13" s="36">
        <v>53272</v>
      </c>
      <c r="F13" s="10">
        <f t="shared" ref="F13:V13" si="6">E13*(1+F6)</f>
        <v>54603.799999999996</v>
      </c>
      <c r="G13" s="11">
        <f t="shared" si="6"/>
        <v>55968.89499999999</v>
      </c>
      <c r="H13" s="11">
        <f t="shared" si="6"/>
        <v>57368.117374999987</v>
      </c>
      <c r="I13" s="11">
        <f t="shared" si="6"/>
        <v>58802.320309374983</v>
      </c>
      <c r="J13" s="11">
        <f t="shared" si="6"/>
        <v>60272.378317109353</v>
      </c>
      <c r="K13" s="11">
        <f t="shared" si="6"/>
        <v>61779.187775037084</v>
      </c>
      <c r="L13" s="11">
        <f t="shared" si="6"/>
        <v>63323.667469413005</v>
      </c>
      <c r="M13" s="11">
        <f t="shared" si="6"/>
        <v>64906.759156148328</v>
      </c>
      <c r="N13" s="11">
        <f t="shared" si="6"/>
        <v>66529.428135052032</v>
      </c>
      <c r="O13" s="11">
        <f t="shared" si="6"/>
        <v>68192.663838428329</v>
      </c>
      <c r="P13" s="11">
        <f t="shared" si="6"/>
        <v>69897.480434389028</v>
      </c>
      <c r="Q13" s="11">
        <f t="shared" si="6"/>
        <v>71644.91744524875</v>
      </c>
      <c r="R13" s="11">
        <f t="shared" si="6"/>
        <v>73436.040381379964</v>
      </c>
      <c r="S13" s="11">
        <f t="shared" si="6"/>
        <v>75271.94139091445</v>
      </c>
      <c r="T13" s="11">
        <f t="shared" si="6"/>
        <v>77153.739925687303</v>
      </c>
      <c r="U13" s="11">
        <f t="shared" si="6"/>
        <v>79082.583423829477</v>
      </c>
      <c r="V13" s="11">
        <f t="shared" si="6"/>
        <v>79873.409258067768</v>
      </c>
      <c r="W13" s="12"/>
    </row>
    <row r="14" spans="1:23" x14ac:dyDescent="0.15">
      <c r="A14" s="35" t="s">
        <v>15</v>
      </c>
      <c r="B14" s="36">
        <v>6977</v>
      </c>
      <c r="C14" s="36">
        <v>7517</v>
      </c>
      <c r="D14" s="36">
        <v>7980</v>
      </c>
      <c r="E14" s="36">
        <v>7602</v>
      </c>
      <c r="F14" s="11">
        <f t="shared" ref="F14:O15" si="7">F13*F7</f>
        <v>7644.5320000000002</v>
      </c>
      <c r="G14" s="11">
        <f t="shared" si="7"/>
        <v>7835.6452999999992</v>
      </c>
      <c r="H14" s="11">
        <f t="shared" si="7"/>
        <v>8031.5364324999991</v>
      </c>
      <c r="I14" s="11">
        <f t="shared" si="7"/>
        <v>8232.3248433124991</v>
      </c>
      <c r="J14" s="11">
        <f t="shared" si="7"/>
        <v>8438.1329643953104</v>
      </c>
      <c r="K14" s="11">
        <f t="shared" si="7"/>
        <v>8649.086288505192</v>
      </c>
      <c r="L14" s="11">
        <f t="shared" si="7"/>
        <v>8865.3134457178221</v>
      </c>
      <c r="M14" s="11">
        <f t="shared" si="7"/>
        <v>9086.9462818607662</v>
      </c>
      <c r="N14" s="11">
        <f t="shared" si="7"/>
        <v>9314.1199389072863</v>
      </c>
      <c r="O14" s="11">
        <f t="shared" si="7"/>
        <v>9546.9729373799673</v>
      </c>
      <c r="P14" s="11">
        <f t="shared" ref="P14:V15" si="8">P13*P7</f>
        <v>9785.647260814465</v>
      </c>
      <c r="Q14" s="11">
        <f t="shared" si="8"/>
        <v>10030.288442334826</v>
      </c>
      <c r="R14" s="11">
        <f t="shared" si="8"/>
        <v>10281.045653393196</v>
      </c>
      <c r="S14" s="11">
        <f t="shared" si="8"/>
        <v>10538.071794728025</v>
      </c>
      <c r="T14" s="11">
        <f t="shared" si="8"/>
        <v>10801.523589596223</v>
      </c>
      <c r="U14" s="11">
        <f t="shared" si="8"/>
        <v>11071.561679336128</v>
      </c>
      <c r="V14" s="11">
        <f t="shared" si="8"/>
        <v>11182.277296129489</v>
      </c>
    </row>
    <row r="15" spans="1:23" x14ac:dyDescent="0.15">
      <c r="A15" s="35" t="s">
        <v>17</v>
      </c>
      <c r="B15" s="55">
        <v>2441.9499999999998</v>
      </c>
      <c r="C15" s="55">
        <v>2630.95</v>
      </c>
      <c r="D15" s="55">
        <v>2793</v>
      </c>
      <c r="E15" s="55">
        <v>2812.74</v>
      </c>
      <c r="F15" s="13">
        <f t="shared" si="7"/>
        <v>2675.5861999999997</v>
      </c>
      <c r="G15" s="13">
        <f t="shared" si="7"/>
        <v>2742.4758549999997</v>
      </c>
      <c r="H15" s="13">
        <f t="shared" si="7"/>
        <v>2811.0377513749995</v>
      </c>
      <c r="I15" s="13">
        <f t="shared" si="7"/>
        <v>2881.3136951593747</v>
      </c>
      <c r="J15" s="13">
        <f t="shared" si="7"/>
        <v>2953.3465375383585</v>
      </c>
      <c r="K15" s="13">
        <f t="shared" si="7"/>
        <v>3027.1802009768171</v>
      </c>
      <c r="L15" s="13">
        <f t="shared" si="7"/>
        <v>3102.8597060012376</v>
      </c>
      <c r="M15" s="13">
        <f t="shared" si="7"/>
        <v>3180.431198651268</v>
      </c>
      <c r="N15" s="13">
        <f t="shared" si="7"/>
        <v>3259.9419786175499</v>
      </c>
      <c r="O15" s="13">
        <f t="shared" si="7"/>
        <v>3341.4405280829883</v>
      </c>
      <c r="P15" s="13">
        <f t="shared" si="8"/>
        <v>3424.9765412850625</v>
      </c>
      <c r="Q15" s="13">
        <f t="shared" si="8"/>
        <v>3510.6009548171887</v>
      </c>
      <c r="R15" s="13">
        <f t="shared" si="8"/>
        <v>3598.3659786876183</v>
      </c>
      <c r="S15" s="13">
        <f t="shared" si="8"/>
        <v>3688.3251281548082</v>
      </c>
      <c r="T15" s="13">
        <f t="shared" si="8"/>
        <v>3780.533256358678</v>
      </c>
      <c r="U15" s="13">
        <f t="shared" si="8"/>
        <v>3875.0465877676443</v>
      </c>
      <c r="V15" s="13">
        <f t="shared" si="8"/>
        <v>3913.7970536453208</v>
      </c>
    </row>
    <row r="16" spans="1:23" x14ac:dyDescent="0.15">
      <c r="A16" s="40" t="s">
        <v>18</v>
      </c>
      <c r="B16" s="56">
        <v>4535.05</v>
      </c>
      <c r="C16" s="56">
        <v>4886.05</v>
      </c>
      <c r="D16" s="56">
        <v>5187</v>
      </c>
      <c r="E16" s="56">
        <v>4789.26</v>
      </c>
      <c r="F16" s="14">
        <f t="shared" ref="F16:V16" si="9">F14-F15</f>
        <v>4968.9458000000004</v>
      </c>
      <c r="G16" s="14">
        <f t="shared" si="9"/>
        <v>5093.1694449999995</v>
      </c>
      <c r="H16" s="14">
        <f t="shared" si="9"/>
        <v>5220.4986811250001</v>
      </c>
      <c r="I16" s="14">
        <f t="shared" si="9"/>
        <v>5351.0111481531239</v>
      </c>
      <c r="J16" s="14">
        <f t="shared" si="9"/>
        <v>5484.7864268569519</v>
      </c>
      <c r="K16" s="14">
        <f t="shared" si="9"/>
        <v>5621.9060875283749</v>
      </c>
      <c r="L16" s="14">
        <f t="shared" si="9"/>
        <v>5762.4537397165841</v>
      </c>
      <c r="M16" s="14">
        <f t="shared" si="9"/>
        <v>5906.5150832094987</v>
      </c>
      <c r="N16" s="14">
        <f t="shared" si="9"/>
        <v>6054.1779602897368</v>
      </c>
      <c r="O16" s="14">
        <f t="shared" si="9"/>
        <v>6205.5324092969786</v>
      </c>
      <c r="P16" s="14">
        <f t="shared" si="9"/>
        <v>6360.670719529402</v>
      </c>
      <c r="Q16" s="14">
        <f t="shared" si="9"/>
        <v>6519.6874875176372</v>
      </c>
      <c r="R16" s="14">
        <f t="shared" si="9"/>
        <v>6682.6796747055778</v>
      </c>
      <c r="S16" s="14">
        <f t="shared" si="9"/>
        <v>6849.7466665732163</v>
      </c>
      <c r="T16" s="14">
        <f t="shared" si="9"/>
        <v>7020.9903332375452</v>
      </c>
      <c r="U16" s="14">
        <f t="shared" si="9"/>
        <v>7196.5150915684835</v>
      </c>
      <c r="V16" s="14">
        <f t="shared" si="9"/>
        <v>7268.4802424841673</v>
      </c>
    </row>
    <row r="17" spans="1:23" ht="15" x14ac:dyDescent="0.2">
      <c r="A17" s="35" t="s">
        <v>19</v>
      </c>
      <c r="B17" s="36">
        <v>1199</v>
      </c>
      <c r="C17" s="36">
        <v>1151</v>
      </c>
      <c r="D17" s="36">
        <v>1432</v>
      </c>
      <c r="E17" s="36">
        <v>1370</v>
      </c>
      <c r="F17" s="11">
        <f t="shared" ref="F17:V17" si="10">F13*F9</f>
        <v>1404.25</v>
      </c>
      <c r="G17" s="11">
        <f t="shared" si="10"/>
        <v>1439.3562499999998</v>
      </c>
      <c r="H17" s="11">
        <f t="shared" si="10"/>
        <v>1475.3401562499996</v>
      </c>
      <c r="I17" s="11">
        <f t="shared" si="10"/>
        <v>1512.2236601562497</v>
      </c>
      <c r="J17" s="11">
        <f t="shared" si="10"/>
        <v>1550.0292516601558</v>
      </c>
      <c r="K17" s="11">
        <f t="shared" si="10"/>
        <v>1588.7799829516596</v>
      </c>
      <c r="L17" s="11">
        <f t="shared" si="10"/>
        <v>1628.499482525451</v>
      </c>
      <c r="M17" s="11">
        <f t="shared" si="10"/>
        <v>1669.2119695885872</v>
      </c>
      <c r="N17" s="11">
        <f t="shared" si="10"/>
        <v>1710.9422688283016</v>
      </c>
      <c r="O17" s="11">
        <f t="shared" si="10"/>
        <v>1753.7158255490092</v>
      </c>
      <c r="P17" s="11">
        <f t="shared" si="10"/>
        <v>1797.5587211877341</v>
      </c>
      <c r="Q17" s="11">
        <f t="shared" si="10"/>
        <v>1842.4976892174273</v>
      </c>
      <c r="R17" s="11">
        <f t="shared" si="10"/>
        <v>1888.5601314478629</v>
      </c>
      <c r="S17" s="11">
        <f t="shared" si="10"/>
        <v>1935.7741347340591</v>
      </c>
      <c r="T17" s="11">
        <f t="shared" si="10"/>
        <v>1984.1684881024105</v>
      </c>
      <c r="U17" s="11">
        <f t="shared" si="10"/>
        <v>2033.7727003049704</v>
      </c>
      <c r="V17" s="11">
        <f t="shared" si="10"/>
        <v>2054.11042730802</v>
      </c>
      <c r="W17" s="12"/>
    </row>
    <row r="18" spans="1:23" x14ac:dyDescent="0.15">
      <c r="A18" s="35" t="s">
        <v>20</v>
      </c>
      <c r="B18" s="36">
        <v>5734.05</v>
      </c>
      <c r="C18" s="36">
        <v>6037.05</v>
      </c>
      <c r="D18" s="36">
        <v>6619</v>
      </c>
      <c r="E18" s="36">
        <v>6159.26</v>
      </c>
      <c r="F18" s="11">
        <f t="shared" ref="F18:V18" si="11">F16+F17</f>
        <v>6373.1958000000004</v>
      </c>
      <c r="G18" s="11">
        <f t="shared" si="11"/>
        <v>6532.5256949999994</v>
      </c>
      <c r="H18" s="11">
        <f t="shared" si="11"/>
        <v>6695.8388373749995</v>
      </c>
      <c r="I18" s="11">
        <f t="shared" si="11"/>
        <v>6863.2348083093739</v>
      </c>
      <c r="J18" s="11">
        <f t="shared" si="11"/>
        <v>7034.8156785171077</v>
      </c>
      <c r="K18" s="11">
        <f t="shared" si="11"/>
        <v>7210.6860704800347</v>
      </c>
      <c r="L18" s="11">
        <f t="shared" si="11"/>
        <v>7390.9532222420348</v>
      </c>
      <c r="M18" s="11">
        <f t="shared" si="11"/>
        <v>7575.7270527980854</v>
      </c>
      <c r="N18" s="11">
        <f t="shared" si="11"/>
        <v>7765.120229118038</v>
      </c>
      <c r="O18" s="11">
        <f t="shared" si="11"/>
        <v>7959.248234845988</v>
      </c>
      <c r="P18" s="11">
        <f t="shared" si="11"/>
        <v>8158.2294407171357</v>
      </c>
      <c r="Q18" s="11">
        <f t="shared" si="11"/>
        <v>8362.1851767350636</v>
      </c>
      <c r="R18" s="11">
        <f t="shared" si="11"/>
        <v>8571.2398061534404</v>
      </c>
      <c r="S18" s="11">
        <f t="shared" si="11"/>
        <v>8785.5208013072752</v>
      </c>
      <c r="T18" s="11">
        <f t="shared" si="11"/>
        <v>9005.1588213399555</v>
      </c>
      <c r="U18" s="11">
        <f t="shared" si="11"/>
        <v>9230.2877918734539</v>
      </c>
      <c r="V18" s="11">
        <f t="shared" si="11"/>
        <v>9322.5906697921873</v>
      </c>
    </row>
    <row r="19" spans="1:23" ht="15" x14ac:dyDescent="0.2">
      <c r="A19" s="44" t="s">
        <v>21</v>
      </c>
      <c r="B19" s="36">
        <v>1975</v>
      </c>
      <c r="C19" s="36">
        <v>1791</v>
      </c>
      <c r="D19" s="36">
        <v>1893</v>
      </c>
      <c r="E19" s="36">
        <v>1867</v>
      </c>
      <c r="F19" s="11">
        <f t="shared" ref="F19:V19" si="12">F10*F13</f>
        <v>1913.6749999999997</v>
      </c>
      <c r="G19" s="11">
        <f t="shared" si="12"/>
        <v>1961.5168749999993</v>
      </c>
      <c r="H19" s="11">
        <f t="shared" si="12"/>
        <v>2010.5547968749993</v>
      </c>
      <c r="I19" s="11">
        <f t="shared" si="12"/>
        <v>2060.8186667968744</v>
      </c>
      <c r="J19" s="11">
        <f t="shared" si="12"/>
        <v>2112.3391334667958</v>
      </c>
      <c r="K19" s="11">
        <f t="shared" si="12"/>
        <v>2165.1476118034657</v>
      </c>
      <c r="L19" s="11">
        <f t="shared" si="12"/>
        <v>2219.2763020985522</v>
      </c>
      <c r="M19" s="11">
        <f t="shared" si="12"/>
        <v>2274.7582096510159</v>
      </c>
      <c r="N19" s="11">
        <f t="shared" si="12"/>
        <v>2331.6271648922911</v>
      </c>
      <c r="O19" s="11">
        <f t="shared" si="12"/>
        <v>2389.9178440145984</v>
      </c>
      <c r="P19" s="11">
        <f t="shared" si="12"/>
        <v>2449.6657901149629</v>
      </c>
      <c r="Q19" s="11">
        <f t="shared" si="12"/>
        <v>2510.9074348678369</v>
      </c>
      <c r="R19" s="11">
        <f t="shared" si="12"/>
        <v>2573.6801207395324</v>
      </c>
      <c r="S19" s="11">
        <f t="shared" si="12"/>
        <v>2638.0221237580204</v>
      </c>
      <c r="T19" s="11">
        <f t="shared" si="12"/>
        <v>2703.9726768519708</v>
      </c>
      <c r="U19" s="11">
        <f t="shared" si="12"/>
        <v>2771.5719937732697</v>
      </c>
      <c r="V19" s="11">
        <f t="shared" si="12"/>
        <v>2054.11042730802</v>
      </c>
      <c r="W19" s="12"/>
    </row>
    <row r="20" spans="1:23" x14ac:dyDescent="0.15">
      <c r="A20" s="44" t="s">
        <v>22</v>
      </c>
      <c r="B20" s="36"/>
      <c r="C20" s="36">
        <v>98.25089101753116</v>
      </c>
      <c r="D20" s="36">
        <v>100.96733999504498</v>
      </c>
      <c r="E20" s="36">
        <v>-392.67172548430688</v>
      </c>
      <c r="F20" s="11">
        <f t="shared" ref="F20:U20" si="13">(F13-E13)*F11</f>
        <v>-79.907999999999731</v>
      </c>
      <c r="G20" s="11">
        <f t="shared" si="13"/>
        <v>-81.905699999999626</v>
      </c>
      <c r="H20" s="11">
        <f t="shared" si="13"/>
        <v>-83.953342499999849</v>
      </c>
      <c r="I20" s="11">
        <f t="shared" si="13"/>
        <v>-86.052176062499782</v>
      </c>
      <c r="J20" s="11">
        <f t="shared" si="13"/>
        <v>-88.203480464062153</v>
      </c>
      <c r="K20" s="11">
        <f t="shared" si="13"/>
        <v>-90.408567475663872</v>
      </c>
      <c r="L20" s="11">
        <f t="shared" si="13"/>
        <v>-92.668781662555261</v>
      </c>
      <c r="M20" s="11">
        <f t="shared" si="13"/>
        <v>-94.985501204119345</v>
      </c>
      <c r="N20" s="11">
        <f t="shared" si="13"/>
        <v>-97.360138734222275</v>
      </c>
      <c r="O20" s="11">
        <f t="shared" si="13"/>
        <v>-99.794142202577788</v>
      </c>
      <c r="P20" s="11">
        <f t="shared" si="13"/>
        <v>-102.28899575764197</v>
      </c>
      <c r="Q20" s="11">
        <f t="shared" si="13"/>
        <v>-104.84622065158328</v>
      </c>
      <c r="R20" s="11">
        <f t="shared" si="13"/>
        <v>-107.46737616787286</v>
      </c>
      <c r="S20" s="11">
        <f t="shared" si="13"/>
        <v>-110.15406057206913</v>
      </c>
      <c r="T20" s="11">
        <f t="shared" si="13"/>
        <v>-112.90791208637121</v>
      </c>
      <c r="U20" s="11">
        <f t="shared" si="13"/>
        <v>-115.73060988853045</v>
      </c>
      <c r="V20" s="11">
        <f>(V13-P13)*V11</f>
        <v>-598.55572942072433</v>
      </c>
    </row>
    <row r="21" spans="1:23" x14ac:dyDescent="0.15">
      <c r="A21" s="35" t="s">
        <v>23</v>
      </c>
      <c r="B21" s="36"/>
      <c r="C21" s="36">
        <v>1889.2508910175311</v>
      </c>
      <c r="D21" s="36">
        <v>1993.967339995045</v>
      </c>
      <c r="E21" s="36">
        <v>1474.328274515693</v>
      </c>
      <c r="F21" s="11">
        <f t="shared" ref="F21:V21" si="14">F19+F20</f>
        <v>1833.7670000000001</v>
      </c>
      <c r="G21" s="11">
        <f t="shared" si="14"/>
        <v>1879.6111749999998</v>
      </c>
      <c r="H21" s="11">
        <f t="shared" si="14"/>
        <v>1926.6014543749993</v>
      </c>
      <c r="I21" s="11">
        <f t="shared" si="14"/>
        <v>1974.7664907343747</v>
      </c>
      <c r="J21" s="11">
        <f t="shared" si="14"/>
        <v>2024.1356530027338</v>
      </c>
      <c r="K21" s="11">
        <f t="shared" si="14"/>
        <v>2074.7390443278018</v>
      </c>
      <c r="L21" s="11">
        <f t="shared" si="14"/>
        <v>2126.6075204359968</v>
      </c>
      <c r="M21" s="11">
        <f t="shared" si="14"/>
        <v>2179.7727084468966</v>
      </c>
      <c r="N21" s="11">
        <f t="shared" si="14"/>
        <v>2234.2670261580688</v>
      </c>
      <c r="O21" s="11">
        <f t="shared" si="14"/>
        <v>2290.1237018120205</v>
      </c>
      <c r="P21" s="11">
        <f t="shared" si="14"/>
        <v>2347.3767943573207</v>
      </c>
      <c r="Q21" s="11">
        <f t="shared" si="14"/>
        <v>2406.0612142162536</v>
      </c>
      <c r="R21" s="11">
        <f t="shared" si="14"/>
        <v>2466.2127445716596</v>
      </c>
      <c r="S21" s="11">
        <f t="shared" si="14"/>
        <v>2527.8680631859511</v>
      </c>
      <c r="T21" s="11">
        <f t="shared" si="14"/>
        <v>2591.0647647655996</v>
      </c>
      <c r="U21" s="11">
        <f t="shared" si="14"/>
        <v>2655.8413838847391</v>
      </c>
      <c r="V21" s="11">
        <f t="shared" si="14"/>
        <v>1455.5546978872958</v>
      </c>
    </row>
    <row r="22" spans="1:23" x14ac:dyDescent="0.15">
      <c r="A22" s="40" t="s">
        <v>24</v>
      </c>
      <c r="B22" s="56"/>
      <c r="C22" s="56">
        <v>4147.7991089824691</v>
      </c>
      <c r="D22" s="56">
        <v>4625.0326600049548</v>
      </c>
      <c r="E22" s="56">
        <v>4684.9317254843072</v>
      </c>
      <c r="F22" s="14">
        <f t="shared" ref="F22:V22" si="15">F18-F21</f>
        <v>4539.4288000000006</v>
      </c>
      <c r="G22" s="14">
        <f t="shared" si="15"/>
        <v>4652.9145199999994</v>
      </c>
      <c r="H22" s="14">
        <f t="shared" si="15"/>
        <v>4769.2373829999997</v>
      </c>
      <c r="I22" s="14">
        <f t="shared" si="15"/>
        <v>4888.4683175749997</v>
      </c>
      <c r="J22" s="14">
        <f t="shared" si="15"/>
        <v>5010.6800255143735</v>
      </c>
      <c r="K22" s="14">
        <f t="shared" si="15"/>
        <v>5135.9470261522329</v>
      </c>
      <c r="L22" s="14">
        <f t="shared" si="15"/>
        <v>5264.3457018060381</v>
      </c>
      <c r="M22" s="14">
        <f t="shared" si="15"/>
        <v>5395.9543443511884</v>
      </c>
      <c r="N22" s="14">
        <f t="shared" si="15"/>
        <v>5530.8532029599692</v>
      </c>
      <c r="O22" s="14">
        <f t="shared" si="15"/>
        <v>5669.124533033968</v>
      </c>
      <c r="P22" s="14">
        <f t="shared" si="15"/>
        <v>5810.8526463598155</v>
      </c>
      <c r="Q22" s="14">
        <f t="shared" si="15"/>
        <v>5956.12396251881</v>
      </c>
      <c r="R22" s="14">
        <f t="shared" si="15"/>
        <v>6105.0270615817808</v>
      </c>
      <c r="S22" s="14">
        <f t="shared" si="15"/>
        <v>6257.6527381213236</v>
      </c>
      <c r="T22" s="14">
        <f t="shared" si="15"/>
        <v>6414.0940565743558</v>
      </c>
      <c r="U22" s="14">
        <f t="shared" si="15"/>
        <v>6574.4464079887148</v>
      </c>
      <c r="V22" s="14">
        <f t="shared" si="15"/>
        <v>7867.035971904892</v>
      </c>
    </row>
    <row r="23" spans="1:23" x14ac:dyDescent="0.15">
      <c r="A23" s="35" t="s">
        <v>25</v>
      </c>
      <c r="B23" s="45"/>
      <c r="C23" s="45"/>
      <c r="D23" s="45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f>V22/(C4-F4)</f>
        <v>114015.01408557814</v>
      </c>
    </row>
    <row r="24" spans="1:23" x14ac:dyDescent="0.15">
      <c r="A24" s="35" t="s">
        <v>26</v>
      </c>
      <c r="B24" s="45"/>
      <c r="C24" s="45"/>
      <c r="D24" s="45"/>
      <c r="E24" s="46"/>
      <c r="F24" s="15">
        <f t="shared" ref="F24:U24" si="16">(F5-$A$5)/365</f>
        <v>-0.13150684931506848</v>
      </c>
      <c r="G24" s="15">
        <f t="shared" si="16"/>
        <v>0.86849315068493149</v>
      </c>
      <c r="H24" s="15">
        <f t="shared" si="16"/>
        <v>1.8684931506849316</v>
      </c>
      <c r="I24" s="15">
        <f t="shared" si="16"/>
        <v>2.8684931506849316</v>
      </c>
      <c r="J24" s="15">
        <f t="shared" si="16"/>
        <v>3.871232876712329</v>
      </c>
      <c r="K24" s="15">
        <f t="shared" si="16"/>
        <v>4.8712328767123285</v>
      </c>
      <c r="L24" s="15">
        <f t="shared" si="16"/>
        <v>5.8712328767123285</v>
      </c>
      <c r="M24" s="15">
        <f t="shared" si="16"/>
        <v>6.8712328767123285</v>
      </c>
      <c r="N24" s="15">
        <f t="shared" si="16"/>
        <v>7.8739726027397259</v>
      </c>
      <c r="O24" s="15">
        <f t="shared" si="16"/>
        <v>8.8739726027397268</v>
      </c>
      <c r="P24" s="15">
        <f t="shared" si="16"/>
        <v>9.8739726027397268</v>
      </c>
      <c r="Q24" s="15">
        <f t="shared" si="16"/>
        <v>10.873972602739727</v>
      </c>
      <c r="R24" s="15">
        <f t="shared" si="16"/>
        <v>11.876712328767123</v>
      </c>
      <c r="S24" s="15">
        <f t="shared" si="16"/>
        <v>12.876712328767123</v>
      </c>
      <c r="T24" s="15">
        <f t="shared" si="16"/>
        <v>13.876712328767123</v>
      </c>
      <c r="U24" s="15">
        <f t="shared" si="16"/>
        <v>14.876712328767123</v>
      </c>
      <c r="V24" s="16">
        <f>U24</f>
        <v>14.876712328767123</v>
      </c>
    </row>
    <row r="25" spans="1:23" x14ac:dyDescent="0.15">
      <c r="A25" s="35" t="s">
        <v>27</v>
      </c>
      <c r="B25" s="45"/>
      <c r="C25" s="45"/>
      <c r="D25" s="45"/>
      <c r="E25" s="47"/>
      <c r="F25" s="17">
        <f t="shared" ref="F25:V25" si="17">1/(POWER(1+$C4,F24))</f>
        <v>1.0100492398896661</v>
      </c>
      <c r="G25" s="17">
        <f t="shared" si="17"/>
        <v>0.93609753465214662</v>
      </c>
      <c r="H25" s="17">
        <f t="shared" si="17"/>
        <v>0.86756027307891248</v>
      </c>
      <c r="I25" s="17">
        <f t="shared" si="17"/>
        <v>0.80404103158379281</v>
      </c>
      <c r="J25" s="17">
        <f t="shared" si="17"/>
        <v>0.74501719727220317</v>
      </c>
      <c r="K25" s="17">
        <f t="shared" si="17"/>
        <v>0.69047006234680552</v>
      </c>
      <c r="L25" s="17">
        <f t="shared" si="17"/>
        <v>0.63991664721668728</v>
      </c>
      <c r="M25" s="17">
        <f t="shared" si="17"/>
        <v>0.59306454793020136</v>
      </c>
      <c r="N25" s="17">
        <f t="shared" si="17"/>
        <v>0.54952828269239684</v>
      </c>
      <c r="O25" s="17">
        <f t="shared" si="17"/>
        <v>0.50929405254160964</v>
      </c>
      <c r="P25" s="17">
        <f t="shared" si="17"/>
        <v>0.47200560939908209</v>
      </c>
      <c r="Q25" s="17">
        <f t="shared" si="17"/>
        <v>0.43744727469794459</v>
      </c>
      <c r="R25" s="17">
        <f t="shared" si="17"/>
        <v>0.40533471520459591</v>
      </c>
      <c r="S25" s="17">
        <f t="shared" si="17"/>
        <v>0.37565775273827245</v>
      </c>
      <c r="T25" s="17">
        <f t="shared" si="17"/>
        <v>0.34815361699561859</v>
      </c>
      <c r="U25" s="17">
        <f t="shared" si="17"/>
        <v>0.32266322242411366</v>
      </c>
      <c r="V25" s="17">
        <f t="shared" si="17"/>
        <v>0.32266322242411366</v>
      </c>
    </row>
    <row r="26" spans="1:23" x14ac:dyDescent="0.15">
      <c r="A26" s="35" t="s">
        <v>28</v>
      </c>
      <c r="B26" s="45"/>
      <c r="C26" s="45"/>
      <c r="D26" s="45"/>
      <c r="E26" s="21"/>
      <c r="F26" s="11">
        <f t="shared" ref="F26:U26" si="18">F22*F25</f>
        <v>4585.0466089732599</v>
      </c>
      <c r="G26" s="11">
        <f t="shared" si="18"/>
        <v>4355.5818111191757</v>
      </c>
      <c r="H26" s="11">
        <f t="shared" si="18"/>
        <v>4137.6008863736379</v>
      </c>
      <c r="I26" s="11">
        <f t="shared" si="18"/>
        <v>3930.5291089276907</v>
      </c>
      <c r="J26" s="11">
        <f t="shared" si="18"/>
        <v>3733.0427890365299</v>
      </c>
      <c r="K26" s="11">
        <f t="shared" si="18"/>
        <v>3546.2176633572226</v>
      </c>
      <c r="L26" s="11">
        <f t="shared" si="18"/>
        <v>3368.7424512892985</v>
      </c>
      <c r="M26" s="11">
        <f t="shared" si="18"/>
        <v>3200.1492238846436</v>
      </c>
      <c r="N26" s="11">
        <f t="shared" si="18"/>
        <v>3039.3602624463347</v>
      </c>
      <c r="O26" s="11">
        <f t="shared" si="18"/>
        <v>2887.25140779193</v>
      </c>
      <c r="P26" s="11">
        <f t="shared" si="18"/>
        <v>2742.7550444733338</v>
      </c>
      <c r="Q26" s="11">
        <f t="shared" si="18"/>
        <v>2605.4901951669763</v>
      </c>
      <c r="R26" s="11">
        <f t="shared" si="18"/>
        <v>2474.5794053226023</v>
      </c>
      <c r="S26" s="11">
        <f t="shared" si="18"/>
        <v>2350.7357650191539</v>
      </c>
      <c r="T26" s="11">
        <f t="shared" si="18"/>
        <v>2233.0900455464616</v>
      </c>
      <c r="U26" s="11">
        <f t="shared" si="18"/>
        <v>2121.3320636562776</v>
      </c>
      <c r="V26" s="18">
        <f>V23*V25</f>
        <v>36788.451849583347</v>
      </c>
    </row>
    <row r="27" spans="1:23" x14ac:dyDescent="0.15">
      <c r="A27" s="35" t="s">
        <v>29</v>
      </c>
      <c r="B27" s="45"/>
      <c r="C27" s="45"/>
      <c r="D27" s="45"/>
      <c r="E27" s="48" t="s">
        <v>29</v>
      </c>
      <c r="F27" s="11">
        <f>SUM(F26:V26)</f>
        <v>88099.956581967883</v>
      </c>
      <c r="G27" s="19"/>
      <c r="H27" s="19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20">
        <f>V26/F27</f>
        <v>0.41757627673011966</v>
      </c>
    </row>
    <row r="28" spans="1:23" x14ac:dyDescent="0.15">
      <c r="A28" s="35" t="s">
        <v>30</v>
      </c>
      <c r="B28" s="45"/>
      <c r="C28" s="45"/>
      <c r="D28" s="45"/>
      <c r="E28" s="48" t="s">
        <v>30</v>
      </c>
      <c r="F28" s="36">
        <v>20274.439999999999</v>
      </c>
      <c r="G28" s="22">
        <f>F28/F30</f>
        <v>11.823706150479842</v>
      </c>
      <c r="H28" s="19" t="s">
        <v>31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3" x14ac:dyDescent="0.15">
      <c r="A29" s="35" t="s">
        <v>32</v>
      </c>
      <c r="B29" s="45"/>
      <c r="C29" s="45"/>
      <c r="D29" s="45"/>
      <c r="E29" s="48" t="s">
        <v>32</v>
      </c>
      <c r="F29" s="23">
        <f>F27-F28</f>
        <v>67825.51658196788</v>
      </c>
      <c r="G29" s="19"/>
      <c r="H29" s="19"/>
      <c r="I29" s="24"/>
      <c r="J29" s="25" t="s">
        <v>33</v>
      </c>
      <c r="K29" s="26">
        <f>F29/F16</f>
        <v>13.64988054044942</v>
      </c>
      <c r="L29" s="24"/>
      <c r="M29" s="25" t="s">
        <v>34</v>
      </c>
      <c r="N29" s="27">
        <f>F29/(E32-F28)</f>
        <v>4.0673606512745524</v>
      </c>
      <c r="O29" s="19"/>
      <c r="P29" s="19"/>
      <c r="Q29" s="19"/>
      <c r="R29" s="19"/>
      <c r="S29" s="19"/>
      <c r="T29" s="19"/>
      <c r="U29" s="19"/>
      <c r="V29" s="19"/>
    </row>
    <row r="30" spans="1:23" ht="15" x14ac:dyDescent="0.2">
      <c r="A30" s="35" t="s">
        <v>35</v>
      </c>
      <c r="B30" s="45"/>
      <c r="C30" s="45"/>
      <c r="D30" s="45"/>
      <c r="E30" s="48" t="s">
        <v>35</v>
      </c>
      <c r="F30" s="36">
        <v>1714.7280000000001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2"/>
    </row>
    <row r="31" spans="1:23" ht="20" x14ac:dyDescent="0.2">
      <c r="A31" s="35" t="s">
        <v>36</v>
      </c>
      <c r="B31" s="45"/>
      <c r="C31" s="45"/>
      <c r="D31" s="45"/>
      <c r="E31" s="48" t="s">
        <v>37</v>
      </c>
      <c r="F31" s="28">
        <f>F29/F30</f>
        <v>39.554679565486701</v>
      </c>
      <c r="G31" s="29"/>
      <c r="H31" s="30" t="s">
        <v>38</v>
      </c>
      <c r="I31" s="52">
        <v>44.4</v>
      </c>
      <c r="J31" s="19"/>
      <c r="K31" s="31" t="s">
        <v>39</v>
      </c>
      <c r="L31" s="20">
        <f>F31/I31-1</f>
        <v>-0.10912883861516431</v>
      </c>
      <c r="M31" s="19"/>
      <c r="N31" s="22"/>
      <c r="O31" s="20"/>
      <c r="P31" s="19"/>
      <c r="Q31" s="19"/>
      <c r="R31" s="19"/>
      <c r="S31" s="19"/>
      <c r="T31" s="19"/>
      <c r="U31" s="19"/>
      <c r="V31" s="19"/>
    </row>
    <row r="32" spans="1:23" x14ac:dyDescent="0.15">
      <c r="A32" s="49" t="s">
        <v>40</v>
      </c>
      <c r="B32" s="57">
        <v>32938</v>
      </c>
      <c r="C32" s="57">
        <v>31942</v>
      </c>
      <c r="D32" s="57">
        <v>33644</v>
      </c>
      <c r="E32" s="57">
        <v>36950</v>
      </c>
      <c r="F32" s="32">
        <f t="shared" ref="F32:P32" si="19">E32+F21-F17</f>
        <v>37379.517</v>
      </c>
      <c r="G32" s="32">
        <f t="shared" si="19"/>
        <v>37819.771925000001</v>
      </c>
      <c r="H32" s="32">
        <f t="shared" si="19"/>
        <v>38271.033223124999</v>
      </c>
      <c r="I32" s="32">
        <f t="shared" si="19"/>
        <v>38733.576053703124</v>
      </c>
      <c r="J32" s="32">
        <f t="shared" si="19"/>
        <v>39207.682455045702</v>
      </c>
      <c r="K32" s="32">
        <f t="shared" si="19"/>
        <v>39693.641516421849</v>
      </c>
      <c r="L32" s="32">
        <f t="shared" si="19"/>
        <v>40191.749554332389</v>
      </c>
      <c r="M32" s="32">
        <f t="shared" si="19"/>
        <v>40702.310293190698</v>
      </c>
      <c r="N32" s="32">
        <f t="shared" si="19"/>
        <v>41225.635050520468</v>
      </c>
      <c r="O32" s="32">
        <f t="shared" si="19"/>
        <v>41762.042926783484</v>
      </c>
      <c r="P32" s="32">
        <f t="shared" si="19"/>
        <v>42311.860999953067</v>
      </c>
      <c r="Q32" s="32"/>
      <c r="R32" s="32"/>
      <c r="S32" s="32"/>
      <c r="T32" s="32"/>
      <c r="U32" s="32"/>
      <c r="V32" s="32">
        <f>P32+V21-V17</f>
        <v>41713.305270532343</v>
      </c>
    </row>
    <row r="33" spans="1:22" x14ac:dyDescent="0.15">
      <c r="A33" s="50" t="s">
        <v>41</v>
      </c>
      <c r="B33" s="58"/>
      <c r="C33" s="58">
        <v>0.15061806411837239</v>
      </c>
      <c r="D33" s="58">
        <v>0.15817400054889763</v>
      </c>
      <c r="E33" s="58">
        <v>0.13568461908944104</v>
      </c>
      <c r="F33" s="33">
        <f t="shared" ref="F33:P33" si="20">F16/((E32+F32)/2)</f>
        <v>0.13370047325882667</v>
      </c>
      <c r="G33" s="33">
        <f t="shared" si="20"/>
        <v>0.1354579150363954</v>
      </c>
      <c r="H33" s="33">
        <f t="shared" si="20"/>
        <v>0.13721759602785966</v>
      </c>
      <c r="I33" s="33">
        <f t="shared" si="20"/>
        <v>0.13897898316492921</v>
      </c>
      <c r="J33" s="33">
        <f t="shared" si="20"/>
        <v>0.14074154130424493</v>
      </c>
      <c r="K33" s="33">
        <f t="shared" si="20"/>
        <v>0.14250473387649057</v>
      </c>
      <c r="L33" s="33">
        <f t="shared" si="20"/>
        <v>0.14426802353919246</v>
      </c>
      <c r="M33" s="33">
        <f t="shared" si="20"/>
        <v>0.14603087283151983</v>
      </c>
      <c r="N33" s="33">
        <f t="shared" si="20"/>
        <v>0.14779274482939195</v>
      </c>
      <c r="O33" s="33">
        <f t="shared" si="20"/>
        <v>0.14955310379919562</v>
      </c>
      <c r="P33" s="33">
        <f t="shared" si="20"/>
        <v>0.15131141584842306</v>
      </c>
      <c r="Q33" s="33"/>
      <c r="R33" s="33"/>
      <c r="S33" s="33"/>
      <c r="T33" s="33"/>
      <c r="U33" s="33"/>
      <c r="V33" s="33">
        <f>V16/((P32+V32)/2)</f>
        <v>0.17300722069590921</v>
      </c>
    </row>
    <row r="34" spans="1:22" x14ac:dyDescent="0.15">
      <c r="A34" s="35" t="s">
        <v>42</v>
      </c>
      <c r="B34" s="53"/>
      <c r="C34" s="53">
        <v>-3.0238630153621937E-2</v>
      </c>
      <c r="D34" s="53">
        <v>5.3284077390269857E-2</v>
      </c>
      <c r="E34" s="53">
        <v>9.8264177862323221E-2</v>
      </c>
      <c r="F34" s="34">
        <f t="shared" ref="F34:P34" si="21">F32/E32-1</f>
        <v>1.162427604871441E-2</v>
      </c>
      <c r="G34" s="34">
        <f t="shared" si="21"/>
        <v>1.1777972545766291E-2</v>
      </c>
      <c r="H34" s="34">
        <f t="shared" si="21"/>
        <v>1.1931888405352975E-2</v>
      </c>
      <c r="I34" s="34">
        <f t="shared" si="21"/>
        <v>1.2085977085631416E-2</v>
      </c>
      <c r="J34" s="34">
        <f t="shared" si="21"/>
        <v>1.2240191834733904E-2</v>
      </c>
      <c r="K34" s="34">
        <f t="shared" si="21"/>
        <v>1.2394485747361683E-2</v>
      </c>
      <c r="L34" s="34">
        <f t="shared" si="21"/>
        <v>1.2548811821774253E-2</v>
      </c>
      <c r="M34" s="34">
        <f t="shared" si="21"/>
        <v>1.2703123017029139E-2</v>
      </c>
      <c r="N34" s="34">
        <f t="shared" si="21"/>
        <v>1.2857372310321136E-2</v>
      </c>
      <c r="O34" s="34">
        <f t="shared" si="21"/>
        <v>1.3011512754276922E-2</v>
      </c>
      <c r="P34" s="34">
        <f t="shared" si="21"/>
        <v>1.3165497534052939E-2</v>
      </c>
      <c r="Q34" s="34"/>
      <c r="R34" s="34"/>
      <c r="S34" s="34"/>
      <c r="T34" s="34"/>
      <c r="U34" s="34"/>
      <c r="V34" s="34">
        <f>V32/P32-1</f>
        <v>-1.414628700499343E-2</v>
      </c>
    </row>
    <row r="35" spans="1:22" x14ac:dyDescent="0.15">
      <c r="A35" s="35" t="s">
        <v>43</v>
      </c>
      <c r="B35" s="51">
        <v>1.5582002550245917</v>
      </c>
      <c r="C35" s="51">
        <v>1.5589819047022728</v>
      </c>
      <c r="D35" s="51">
        <v>1.4396623469266436</v>
      </c>
      <c r="E35" s="51">
        <v>1.4417320703653587</v>
      </c>
      <c r="F35" s="22">
        <f t="shared" ref="F35:P35" si="22">F13/F32</f>
        <v>1.4607946913813785</v>
      </c>
      <c r="G35" s="22">
        <f t="shared" si="22"/>
        <v>1.4798845194252184</v>
      </c>
      <c r="H35" s="22">
        <f t="shared" si="22"/>
        <v>1.4989957820196951</v>
      </c>
      <c r="I35" s="22">
        <f t="shared" si="22"/>
        <v>1.5181226806388095</v>
      </c>
      <c r="J35" s="22">
        <f t="shared" si="22"/>
        <v>1.5372593977268554</v>
      </c>
      <c r="K35" s="22">
        <f t="shared" si="22"/>
        <v>1.5564001037666981</v>
      </c>
      <c r="L35" s="22">
        <f t="shared" si="22"/>
        <v>1.5755389643790005</v>
      </c>
      <c r="M35" s="22">
        <f t="shared" si="22"/>
        <v>1.5946701474340368</v>
      </c>
      <c r="N35" s="22">
        <f t="shared" si="22"/>
        <v>1.6137878301576851</v>
      </c>
      <c r="O35" s="22">
        <f t="shared" si="22"/>
        <v>1.632886206213201</v>
      </c>
      <c r="P35" s="22">
        <f t="shared" si="22"/>
        <v>1.6519594927405004</v>
      </c>
      <c r="Q35" s="22"/>
      <c r="R35" s="22"/>
      <c r="S35" s="22"/>
      <c r="T35" s="22"/>
      <c r="U35" s="22"/>
      <c r="V35" s="22">
        <f>V13/V32</f>
        <v>1.9148185151008157</v>
      </c>
    </row>
    <row r="36" spans="1:22" x14ac:dyDescent="0.15">
      <c r="A36" s="35" t="s">
        <v>44</v>
      </c>
      <c r="B36" s="59"/>
      <c r="C36" s="59"/>
      <c r="D36" s="59"/>
      <c r="E36" s="5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1">
        <f>V17-V19</f>
        <v>0</v>
      </c>
    </row>
    <row r="37" spans="1:22" x14ac:dyDescent="0.15">
      <c r="A37" s="35" t="s">
        <v>45</v>
      </c>
      <c r="B37" s="51">
        <v>2.6447634843543697</v>
      </c>
      <c r="C37" s="51">
        <v>2.8494606724798337</v>
      </c>
      <c r="D37" s="51">
        <v>3.0249695578540736</v>
      </c>
      <c r="E37" s="51">
        <v>2.7930144022842107</v>
      </c>
      <c r="F37" s="22">
        <f t="shared" ref="F37:P37" si="23">F16/$F$30</f>
        <v>2.8978040832131979</v>
      </c>
      <c r="G37" s="22">
        <f t="shared" si="23"/>
        <v>2.9702491852935271</v>
      </c>
      <c r="H37" s="22">
        <f t="shared" si="23"/>
        <v>3.0445054149258657</v>
      </c>
      <c r="I37" s="22">
        <f t="shared" si="23"/>
        <v>3.1206180502990115</v>
      </c>
      <c r="J37" s="22">
        <f t="shared" si="23"/>
        <v>3.1986335015564871</v>
      </c>
      <c r="K37" s="22">
        <f t="shared" si="23"/>
        <v>3.2785993390953987</v>
      </c>
      <c r="L37" s="22">
        <f t="shared" si="23"/>
        <v>3.3605643225727837</v>
      </c>
      <c r="M37" s="22">
        <f t="shared" si="23"/>
        <v>3.4445784306371032</v>
      </c>
      <c r="N37" s="22">
        <f t="shared" si="23"/>
        <v>3.5306928914030311</v>
      </c>
      <c r="O37" s="22">
        <f t="shared" si="23"/>
        <v>3.6189602136881058</v>
      </c>
      <c r="P37" s="22">
        <f t="shared" si="23"/>
        <v>3.709434219030308</v>
      </c>
      <c r="Q37" s="22"/>
      <c r="R37" s="22"/>
      <c r="S37" s="22"/>
      <c r="T37" s="22"/>
      <c r="U37" s="22"/>
      <c r="V37" s="22">
        <f>V16/$F$30</f>
        <v>4.2388531839942933</v>
      </c>
    </row>
    <row r="38" spans="1:22" x14ac:dyDescent="0.15">
      <c r="A38" s="35"/>
      <c r="B38" s="60"/>
      <c r="C38" s="60"/>
      <c r="D38" s="60"/>
      <c r="E38" s="60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x14ac:dyDescent="0.15">
      <c r="A39" s="35" t="s">
        <v>16</v>
      </c>
      <c r="B39" s="36">
        <v>8176</v>
      </c>
      <c r="C39" s="36">
        <v>8668</v>
      </c>
      <c r="D39" s="36">
        <v>9412</v>
      </c>
      <c r="E39" s="36">
        <v>8972</v>
      </c>
      <c r="F39" s="21">
        <f t="shared" ref="F39:P39" si="24">F14+F9*F13</f>
        <v>9048.7819999999992</v>
      </c>
      <c r="G39" s="21">
        <f t="shared" si="24"/>
        <v>9275.001549999999</v>
      </c>
      <c r="H39" s="21">
        <f t="shared" si="24"/>
        <v>9506.8765887499994</v>
      </c>
      <c r="I39" s="21">
        <f t="shared" si="24"/>
        <v>9744.5485034687481</v>
      </c>
      <c r="J39" s="21">
        <f t="shared" si="24"/>
        <v>9988.1622160554653</v>
      </c>
      <c r="K39" s="21">
        <f t="shared" si="24"/>
        <v>10237.866271456851</v>
      </c>
      <c r="L39" s="21">
        <f t="shared" si="24"/>
        <v>10493.812928243273</v>
      </c>
      <c r="M39" s="21">
        <f t="shared" si="24"/>
        <v>10756.158251449353</v>
      </c>
      <c r="N39" s="21">
        <f t="shared" si="24"/>
        <v>11025.062207735587</v>
      </c>
      <c r="O39" s="21">
        <f t="shared" si="24"/>
        <v>11300.688762928976</v>
      </c>
      <c r="P39" s="21">
        <f t="shared" si="24"/>
        <v>11583.205982002199</v>
      </c>
      <c r="Q39" s="21"/>
      <c r="R39" s="21"/>
      <c r="S39" s="21"/>
      <c r="T39" s="21"/>
      <c r="U39" s="21"/>
      <c r="V39" s="21">
        <f>V14+V9*V13</f>
        <v>13236.387723437509</v>
      </c>
    </row>
    <row r="40" spans="1:22" x14ac:dyDescent="0.15">
      <c r="A40" s="35" t="s">
        <v>46</v>
      </c>
      <c r="B40" s="53">
        <v>0.15930169121658483</v>
      </c>
      <c r="C40" s="53">
        <v>0.17406671084603489</v>
      </c>
      <c r="D40" s="53">
        <v>0.19431827566273019</v>
      </c>
      <c r="E40" s="53">
        <v>0.16841868148370626</v>
      </c>
      <c r="F40" s="34">
        <f t="shared" ref="F40:P40" si="25">F39/F13</f>
        <v>0.16571707463583121</v>
      </c>
      <c r="G40" s="34">
        <f t="shared" si="25"/>
        <v>0.16571707463583121</v>
      </c>
      <c r="H40" s="34">
        <f t="shared" si="25"/>
        <v>0.16571707463583124</v>
      </c>
      <c r="I40" s="34">
        <f t="shared" si="25"/>
        <v>0.16571707463583121</v>
      </c>
      <c r="J40" s="34">
        <f t="shared" si="25"/>
        <v>0.16571707463583121</v>
      </c>
      <c r="K40" s="34">
        <f t="shared" si="25"/>
        <v>0.16571707463583121</v>
      </c>
      <c r="L40" s="34">
        <f t="shared" si="25"/>
        <v>0.16571707463583121</v>
      </c>
      <c r="M40" s="34">
        <f t="shared" si="25"/>
        <v>0.16571707463583121</v>
      </c>
      <c r="N40" s="34">
        <f t="shared" si="25"/>
        <v>0.16571707463583121</v>
      </c>
      <c r="O40" s="34">
        <f t="shared" si="25"/>
        <v>0.16571707463583121</v>
      </c>
      <c r="P40" s="34">
        <f t="shared" si="25"/>
        <v>0.16571707463583121</v>
      </c>
      <c r="Q40" s="34"/>
      <c r="R40" s="34"/>
      <c r="S40" s="34"/>
      <c r="T40" s="34"/>
      <c r="U40" s="34"/>
      <c r="V40" s="34">
        <f>V39/V13</f>
        <v>0.16571707463583121</v>
      </c>
    </row>
  </sheetData>
  <conditionalFormatting sqref="O31">
    <cfRule type="cellIs" dxfId="1" priority="1" stopIfTrue="1" operator="lessThan">
      <formula>0</formula>
    </cfRule>
  </conditionalFormatting>
  <pageMargins left="0.75" right="0.75" top="1" bottom="1" header="0.5" footer="0.5"/>
  <pageSetup paperSize="9" scale="6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79E9-7DE9-EA42-936D-A2AE9F5D23D2}">
  <sheetPr>
    <tabColor indexed="11"/>
    <pageSetUpPr autoPageBreaks="0" fitToPage="1"/>
  </sheetPr>
  <dimension ref="A1:W3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33203125" defaultRowHeight="13" x14ac:dyDescent="0.15"/>
  <cols>
    <col min="1" max="1" width="34.5" style="37" customWidth="1"/>
    <col min="2" max="4" width="11.33203125" style="37" customWidth="1"/>
    <col min="5" max="5" width="11" style="37" customWidth="1"/>
    <col min="6" max="22" width="11" style="2" customWidth="1"/>
    <col min="23" max="24" width="18.6640625" style="2" customWidth="1"/>
    <col min="25" max="256" width="11.33203125" style="2"/>
    <col min="257" max="257" width="29.33203125" style="2" customWidth="1"/>
    <col min="258" max="260" width="11.33203125" style="2"/>
    <col min="261" max="278" width="11" style="2" customWidth="1"/>
    <col min="279" max="280" width="18.6640625" style="2" customWidth="1"/>
    <col min="281" max="512" width="11.33203125" style="2"/>
    <col min="513" max="513" width="29.33203125" style="2" customWidth="1"/>
    <col min="514" max="516" width="11.33203125" style="2"/>
    <col min="517" max="534" width="11" style="2" customWidth="1"/>
    <col min="535" max="536" width="18.6640625" style="2" customWidth="1"/>
    <col min="537" max="768" width="11.33203125" style="2"/>
    <col min="769" max="769" width="29.33203125" style="2" customWidth="1"/>
    <col min="770" max="772" width="11.33203125" style="2"/>
    <col min="773" max="790" width="11" style="2" customWidth="1"/>
    <col min="791" max="792" width="18.6640625" style="2" customWidth="1"/>
    <col min="793" max="1024" width="11.33203125" style="2"/>
    <col min="1025" max="1025" width="29.33203125" style="2" customWidth="1"/>
    <col min="1026" max="1028" width="11.33203125" style="2"/>
    <col min="1029" max="1046" width="11" style="2" customWidth="1"/>
    <col min="1047" max="1048" width="18.6640625" style="2" customWidth="1"/>
    <col min="1049" max="1280" width="11.33203125" style="2"/>
    <col min="1281" max="1281" width="29.33203125" style="2" customWidth="1"/>
    <col min="1282" max="1284" width="11.33203125" style="2"/>
    <col min="1285" max="1302" width="11" style="2" customWidth="1"/>
    <col min="1303" max="1304" width="18.6640625" style="2" customWidth="1"/>
    <col min="1305" max="1536" width="11.33203125" style="2"/>
    <col min="1537" max="1537" width="29.33203125" style="2" customWidth="1"/>
    <col min="1538" max="1540" width="11.33203125" style="2"/>
    <col min="1541" max="1558" width="11" style="2" customWidth="1"/>
    <col min="1559" max="1560" width="18.6640625" style="2" customWidth="1"/>
    <col min="1561" max="1792" width="11.33203125" style="2"/>
    <col min="1793" max="1793" width="29.33203125" style="2" customWidth="1"/>
    <col min="1794" max="1796" width="11.33203125" style="2"/>
    <col min="1797" max="1814" width="11" style="2" customWidth="1"/>
    <col min="1815" max="1816" width="18.6640625" style="2" customWidth="1"/>
    <col min="1817" max="2048" width="11.33203125" style="2"/>
    <col min="2049" max="2049" width="29.33203125" style="2" customWidth="1"/>
    <col min="2050" max="2052" width="11.33203125" style="2"/>
    <col min="2053" max="2070" width="11" style="2" customWidth="1"/>
    <col min="2071" max="2072" width="18.6640625" style="2" customWidth="1"/>
    <col min="2073" max="2304" width="11.33203125" style="2"/>
    <col min="2305" max="2305" width="29.33203125" style="2" customWidth="1"/>
    <col min="2306" max="2308" width="11.33203125" style="2"/>
    <col min="2309" max="2326" width="11" style="2" customWidth="1"/>
    <col min="2327" max="2328" width="18.6640625" style="2" customWidth="1"/>
    <col min="2329" max="2560" width="11.33203125" style="2"/>
    <col min="2561" max="2561" width="29.33203125" style="2" customWidth="1"/>
    <col min="2562" max="2564" width="11.33203125" style="2"/>
    <col min="2565" max="2582" width="11" style="2" customWidth="1"/>
    <col min="2583" max="2584" width="18.6640625" style="2" customWidth="1"/>
    <col min="2585" max="2816" width="11.33203125" style="2"/>
    <col min="2817" max="2817" width="29.33203125" style="2" customWidth="1"/>
    <col min="2818" max="2820" width="11.33203125" style="2"/>
    <col min="2821" max="2838" width="11" style="2" customWidth="1"/>
    <col min="2839" max="2840" width="18.6640625" style="2" customWidth="1"/>
    <col min="2841" max="3072" width="11.33203125" style="2"/>
    <col min="3073" max="3073" width="29.33203125" style="2" customWidth="1"/>
    <col min="3074" max="3076" width="11.33203125" style="2"/>
    <col min="3077" max="3094" width="11" style="2" customWidth="1"/>
    <col min="3095" max="3096" width="18.6640625" style="2" customWidth="1"/>
    <col min="3097" max="3328" width="11.33203125" style="2"/>
    <col min="3329" max="3329" width="29.33203125" style="2" customWidth="1"/>
    <col min="3330" max="3332" width="11.33203125" style="2"/>
    <col min="3333" max="3350" width="11" style="2" customWidth="1"/>
    <col min="3351" max="3352" width="18.6640625" style="2" customWidth="1"/>
    <col min="3353" max="3584" width="11.33203125" style="2"/>
    <col min="3585" max="3585" width="29.33203125" style="2" customWidth="1"/>
    <col min="3586" max="3588" width="11.33203125" style="2"/>
    <col min="3589" max="3606" width="11" style="2" customWidth="1"/>
    <col min="3607" max="3608" width="18.6640625" style="2" customWidth="1"/>
    <col min="3609" max="3840" width="11.33203125" style="2"/>
    <col min="3841" max="3841" width="29.33203125" style="2" customWidth="1"/>
    <col min="3842" max="3844" width="11.33203125" style="2"/>
    <col min="3845" max="3862" width="11" style="2" customWidth="1"/>
    <col min="3863" max="3864" width="18.6640625" style="2" customWidth="1"/>
    <col min="3865" max="4096" width="11.33203125" style="2"/>
    <col min="4097" max="4097" width="29.33203125" style="2" customWidth="1"/>
    <col min="4098" max="4100" width="11.33203125" style="2"/>
    <col min="4101" max="4118" width="11" style="2" customWidth="1"/>
    <col min="4119" max="4120" width="18.6640625" style="2" customWidth="1"/>
    <col min="4121" max="4352" width="11.33203125" style="2"/>
    <col min="4353" max="4353" width="29.33203125" style="2" customWidth="1"/>
    <col min="4354" max="4356" width="11.33203125" style="2"/>
    <col min="4357" max="4374" width="11" style="2" customWidth="1"/>
    <col min="4375" max="4376" width="18.6640625" style="2" customWidth="1"/>
    <col min="4377" max="4608" width="11.33203125" style="2"/>
    <col min="4609" max="4609" width="29.33203125" style="2" customWidth="1"/>
    <col min="4610" max="4612" width="11.33203125" style="2"/>
    <col min="4613" max="4630" width="11" style="2" customWidth="1"/>
    <col min="4631" max="4632" width="18.6640625" style="2" customWidth="1"/>
    <col min="4633" max="4864" width="11.33203125" style="2"/>
    <col min="4865" max="4865" width="29.33203125" style="2" customWidth="1"/>
    <col min="4866" max="4868" width="11.33203125" style="2"/>
    <col min="4869" max="4886" width="11" style="2" customWidth="1"/>
    <col min="4887" max="4888" width="18.6640625" style="2" customWidth="1"/>
    <col min="4889" max="5120" width="11.33203125" style="2"/>
    <col min="5121" max="5121" width="29.33203125" style="2" customWidth="1"/>
    <col min="5122" max="5124" width="11.33203125" style="2"/>
    <col min="5125" max="5142" width="11" style="2" customWidth="1"/>
    <col min="5143" max="5144" width="18.6640625" style="2" customWidth="1"/>
    <col min="5145" max="5376" width="11.33203125" style="2"/>
    <col min="5377" max="5377" width="29.33203125" style="2" customWidth="1"/>
    <col min="5378" max="5380" width="11.33203125" style="2"/>
    <col min="5381" max="5398" width="11" style="2" customWidth="1"/>
    <col min="5399" max="5400" width="18.6640625" style="2" customWidth="1"/>
    <col min="5401" max="5632" width="11.33203125" style="2"/>
    <col min="5633" max="5633" width="29.33203125" style="2" customWidth="1"/>
    <col min="5634" max="5636" width="11.33203125" style="2"/>
    <col min="5637" max="5654" width="11" style="2" customWidth="1"/>
    <col min="5655" max="5656" width="18.6640625" style="2" customWidth="1"/>
    <col min="5657" max="5888" width="11.33203125" style="2"/>
    <col min="5889" max="5889" width="29.33203125" style="2" customWidth="1"/>
    <col min="5890" max="5892" width="11.33203125" style="2"/>
    <col min="5893" max="5910" width="11" style="2" customWidth="1"/>
    <col min="5911" max="5912" width="18.6640625" style="2" customWidth="1"/>
    <col min="5913" max="6144" width="11.33203125" style="2"/>
    <col min="6145" max="6145" width="29.33203125" style="2" customWidth="1"/>
    <col min="6146" max="6148" width="11.33203125" style="2"/>
    <col min="6149" max="6166" width="11" style="2" customWidth="1"/>
    <col min="6167" max="6168" width="18.6640625" style="2" customWidth="1"/>
    <col min="6169" max="6400" width="11.33203125" style="2"/>
    <col min="6401" max="6401" width="29.33203125" style="2" customWidth="1"/>
    <col min="6402" max="6404" width="11.33203125" style="2"/>
    <col min="6405" max="6422" width="11" style="2" customWidth="1"/>
    <col min="6423" max="6424" width="18.6640625" style="2" customWidth="1"/>
    <col min="6425" max="6656" width="11.33203125" style="2"/>
    <col min="6657" max="6657" width="29.33203125" style="2" customWidth="1"/>
    <col min="6658" max="6660" width="11.33203125" style="2"/>
    <col min="6661" max="6678" width="11" style="2" customWidth="1"/>
    <col min="6679" max="6680" width="18.6640625" style="2" customWidth="1"/>
    <col min="6681" max="6912" width="11.33203125" style="2"/>
    <col min="6913" max="6913" width="29.33203125" style="2" customWidth="1"/>
    <col min="6914" max="6916" width="11.33203125" style="2"/>
    <col min="6917" max="6934" width="11" style="2" customWidth="1"/>
    <col min="6935" max="6936" width="18.6640625" style="2" customWidth="1"/>
    <col min="6937" max="7168" width="11.33203125" style="2"/>
    <col min="7169" max="7169" width="29.33203125" style="2" customWidth="1"/>
    <col min="7170" max="7172" width="11.33203125" style="2"/>
    <col min="7173" max="7190" width="11" style="2" customWidth="1"/>
    <col min="7191" max="7192" width="18.6640625" style="2" customWidth="1"/>
    <col min="7193" max="7424" width="11.33203125" style="2"/>
    <col min="7425" max="7425" width="29.33203125" style="2" customWidth="1"/>
    <col min="7426" max="7428" width="11.33203125" style="2"/>
    <col min="7429" max="7446" width="11" style="2" customWidth="1"/>
    <col min="7447" max="7448" width="18.6640625" style="2" customWidth="1"/>
    <col min="7449" max="7680" width="11.33203125" style="2"/>
    <col min="7681" max="7681" width="29.33203125" style="2" customWidth="1"/>
    <col min="7682" max="7684" width="11.33203125" style="2"/>
    <col min="7685" max="7702" width="11" style="2" customWidth="1"/>
    <col min="7703" max="7704" width="18.6640625" style="2" customWidth="1"/>
    <col min="7705" max="7936" width="11.33203125" style="2"/>
    <col min="7937" max="7937" width="29.33203125" style="2" customWidth="1"/>
    <col min="7938" max="7940" width="11.33203125" style="2"/>
    <col min="7941" max="7958" width="11" style="2" customWidth="1"/>
    <col min="7959" max="7960" width="18.6640625" style="2" customWidth="1"/>
    <col min="7961" max="8192" width="11.33203125" style="2"/>
    <col min="8193" max="8193" width="29.33203125" style="2" customWidth="1"/>
    <col min="8194" max="8196" width="11.33203125" style="2"/>
    <col min="8197" max="8214" width="11" style="2" customWidth="1"/>
    <col min="8215" max="8216" width="18.6640625" style="2" customWidth="1"/>
    <col min="8217" max="8448" width="11.33203125" style="2"/>
    <col min="8449" max="8449" width="29.33203125" style="2" customWidth="1"/>
    <col min="8450" max="8452" width="11.33203125" style="2"/>
    <col min="8453" max="8470" width="11" style="2" customWidth="1"/>
    <col min="8471" max="8472" width="18.6640625" style="2" customWidth="1"/>
    <col min="8473" max="8704" width="11.33203125" style="2"/>
    <col min="8705" max="8705" width="29.33203125" style="2" customWidth="1"/>
    <col min="8706" max="8708" width="11.33203125" style="2"/>
    <col min="8709" max="8726" width="11" style="2" customWidth="1"/>
    <col min="8727" max="8728" width="18.6640625" style="2" customWidth="1"/>
    <col min="8729" max="8960" width="11.33203125" style="2"/>
    <col min="8961" max="8961" width="29.33203125" style="2" customWidth="1"/>
    <col min="8962" max="8964" width="11.33203125" style="2"/>
    <col min="8965" max="8982" width="11" style="2" customWidth="1"/>
    <col min="8983" max="8984" width="18.6640625" style="2" customWidth="1"/>
    <col min="8985" max="9216" width="11.33203125" style="2"/>
    <col min="9217" max="9217" width="29.33203125" style="2" customWidth="1"/>
    <col min="9218" max="9220" width="11.33203125" style="2"/>
    <col min="9221" max="9238" width="11" style="2" customWidth="1"/>
    <col min="9239" max="9240" width="18.6640625" style="2" customWidth="1"/>
    <col min="9241" max="9472" width="11.33203125" style="2"/>
    <col min="9473" max="9473" width="29.33203125" style="2" customWidth="1"/>
    <col min="9474" max="9476" width="11.33203125" style="2"/>
    <col min="9477" max="9494" width="11" style="2" customWidth="1"/>
    <col min="9495" max="9496" width="18.6640625" style="2" customWidth="1"/>
    <col min="9497" max="9728" width="11.33203125" style="2"/>
    <col min="9729" max="9729" width="29.33203125" style="2" customWidth="1"/>
    <col min="9730" max="9732" width="11.33203125" style="2"/>
    <col min="9733" max="9750" width="11" style="2" customWidth="1"/>
    <col min="9751" max="9752" width="18.6640625" style="2" customWidth="1"/>
    <col min="9753" max="9984" width="11.33203125" style="2"/>
    <col min="9985" max="9985" width="29.33203125" style="2" customWidth="1"/>
    <col min="9986" max="9988" width="11.33203125" style="2"/>
    <col min="9989" max="10006" width="11" style="2" customWidth="1"/>
    <col min="10007" max="10008" width="18.6640625" style="2" customWidth="1"/>
    <col min="10009" max="10240" width="11.33203125" style="2"/>
    <col min="10241" max="10241" width="29.33203125" style="2" customWidth="1"/>
    <col min="10242" max="10244" width="11.33203125" style="2"/>
    <col min="10245" max="10262" width="11" style="2" customWidth="1"/>
    <col min="10263" max="10264" width="18.6640625" style="2" customWidth="1"/>
    <col min="10265" max="10496" width="11.33203125" style="2"/>
    <col min="10497" max="10497" width="29.33203125" style="2" customWidth="1"/>
    <col min="10498" max="10500" width="11.33203125" style="2"/>
    <col min="10501" max="10518" width="11" style="2" customWidth="1"/>
    <col min="10519" max="10520" width="18.6640625" style="2" customWidth="1"/>
    <col min="10521" max="10752" width="11.33203125" style="2"/>
    <col min="10753" max="10753" width="29.33203125" style="2" customWidth="1"/>
    <col min="10754" max="10756" width="11.33203125" style="2"/>
    <col min="10757" max="10774" width="11" style="2" customWidth="1"/>
    <col min="10775" max="10776" width="18.6640625" style="2" customWidth="1"/>
    <col min="10777" max="11008" width="11.33203125" style="2"/>
    <col min="11009" max="11009" width="29.33203125" style="2" customWidth="1"/>
    <col min="11010" max="11012" width="11.33203125" style="2"/>
    <col min="11013" max="11030" width="11" style="2" customWidth="1"/>
    <col min="11031" max="11032" width="18.6640625" style="2" customWidth="1"/>
    <col min="11033" max="11264" width="11.33203125" style="2"/>
    <col min="11265" max="11265" width="29.33203125" style="2" customWidth="1"/>
    <col min="11266" max="11268" width="11.33203125" style="2"/>
    <col min="11269" max="11286" width="11" style="2" customWidth="1"/>
    <col min="11287" max="11288" width="18.6640625" style="2" customWidth="1"/>
    <col min="11289" max="11520" width="11.33203125" style="2"/>
    <col min="11521" max="11521" width="29.33203125" style="2" customWidth="1"/>
    <col min="11522" max="11524" width="11.33203125" style="2"/>
    <col min="11525" max="11542" width="11" style="2" customWidth="1"/>
    <col min="11543" max="11544" width="18.6640625" style="2" customWidth="1"/>
    <col min="11545" max="11776" width="11.33203125" style="2"/>
    <col min="11777" max="11777" width="29.33203125" style="2" customWidth="1"/>
    <col min="11778" max="11780" width="11.33203125" style="2"/>
    <col min="11781" max="11798" width="11" style="2" customWidth="1"/>
    <col min="11799" max="11800" width="18.6640625" style="2" customWidth="1"/>
    <col min="11801" max="12032" width="11.33203125" style="2"/>
    <col min="12033" max="12033" width="29.33203125" style="2" customWidth="1"/>
    <col min="12034" max="12036" width="11.33203125" style="2"/>
    <col min="12037" max="12054" width="11" style="2" customWidth="1"/>
    <col min="12055" max="12056" width="18.6640625" style="2" customWidth="1"/>
    <col min="12057" max="12288" width="11.33203125" style="2"/>
    <col min="12289" max="12289" width="29.33203125" style="2" customWidth="1"/>
    <col min="12290" max="12292" width="11.33203125" style="2"/>
    <col min="12293" max="12310" width="11" style="2" customWidth="1"/>
    <col min="12311" max="12312" width="18.6640625" style="2" customWidth="1"/>
    <col min="12313" max="12544" width="11.33203125" style="2"/>
    <col min="12545" max="12545" width="29.33203125" style="2" customWidth="1"/>
    <col min="12546" max="12548" width="11.33203125" style="2"/>
    <col min="12549" max="12566" width="11" style="2" customWidth="1"/>
    <col min="12567" max="12568" width="18.6640625" style="2" customWidth="1"/>
    <col min="12569" max="12800" width="11.33203125" style="2"/>
    <col min="12801" max="12801" width="29.33203125" style="2" customWidth="1"/>
    <col min="12802" max="12804" width="11.33203125" style="2"/>
    <col min="12805" max="12822" width="11" style="2" customWidth="1"/>
    <col min="12823" max="12824" width="18.6640625" style="2" customWidth="1"/>
    <col min="12825" max="13056" width="11.33203125" style="2"/>
    <col min="13057" max="13057" width="29.33203125" style="2" customWidth="1"/>
    <col min="13058" max="13060" width="11.33203125" style="2"/>
    <col min="13061" max="13078" width="11" style="2" customWidth="1"/>
    <col min="13079" max="13080" width="18.6640625" style="2" customWidth="1"/>
    <col min="13081" max="13312" width="11.33203125" style="2"/>
    <col min="13313" max="13313" width="29.33203125" style="2" customWidth="1"/>
    <col min="13314" max="13316" width="11.33203125" style="2"/>
    <col min="13317" max="13334" width="11" style="2" customWidth="1"/>
    <col min="13335" max="13336" width="18.6640625" style="2" customWidth="1"/>
    <col min="13337" max="13568" width="11.33203125" style="2"/>
    <col min="13569" max="13569" width="29.33203125" style="2" customWidth="1"/>
    <col min="13570" max="13572" width="11.33203125" style="2"/>
    <col min="13573" max="13590" width="11" style="2" customWidth="1"/>
    <col min="13591" max="13592" width="18.6640625" style="2" customWidth="1"/>
    <col min="13593" max="13824" width="11.33203125" style="2"/>
    <col min="13825" max="13825" width="29.33203125" style="2" customWidth="1"/>
    <col min="13826" max="13828" width="11.33203125" style="2"/>
    <col min="13829" max="13846" width="11" style="2" customWidth="1"/>
    <col min="13847" max="13848" width="18.6640625" style="2" customWidth="1"/>
    <col min="13849" max="14080" width="11.33203125" style="2"/>
    <col min="14081" max="14081" width="29.33203125" style="2" customWidth="1"/>
    <col min="14082" max="14084" width="11.33203125" style="2"/>
    <col min="14085" max="14102" width="11" style="2" customWidth="1"/>
    <col min="14103" max="14104" width="18.6640625" style="2" customWidth="1"/>
    <col min="14105" max="14336" width="11.33203125" style="2"/>
    <col min="14337" max="14337" width="29.33203125" style="2" customWidth="1"/>
    <col min="14338" max="14340" width="11.33203125" style="2"/>
    <col min="14341" max="14358" width="11" style="2" customWidth="1"/>
    <col min="14359" max="14360" width="18.6640625" style="2" customWidth="1"/>
    <col min="14361" max="14592" width="11.33203125" style="2"/>
    <col min="14593" max="14593" width="29.33203125" style="2" customWidth="1"/>
    <col min="14594" max="14596" width="11.33203125" style="2"/>
    <col min="14597" max="14614" width="11" style="2" customWidth="1"/>
    <col min="14615" max="14616" width="18.6640625" style="2" customWidth="1"/>
    <col min="14617" max="14848" width="11.33203125" style="2"/>
    <col min="14849" max="14849" width="29.33203125" style="2" customWidth="1"/>
    <col min="14850" max="14852" width="11.33203125" style="2"/>
    <col min="14853" max="14870" width="11" style="2" customWidth="1"/>
    <col min="14871" max="14872" width="18.6640625" style="2" customWidth="1"/>
    <col min="14873" max="15104" width="11.33203125" style="2"/>
    <col min="15105" max="15105" width="29.33203125" style="2" customWidth="1"/>
    <col min="15106" max="15108" width="11.33203125" style="2"/>
    <col min="15109" max="15126" width="11" style="2" customWidth="1"/>
    <col min="15127" max="15128" width="18.6640625" style="2" customWidth="1"/>
    <col min="15129" max="15360" width="11.33203125" style="2"/>
    <col min="15361" max="15361" width="29.33203125" style="2" customWidth="1"/>
    <col min="15362" max="15364" width="11.33203125" style="2"/>
    <col min="15365" max="15382" width="11" style="2" customWidth="1"/>
    <col min="15383" max="15384" width="18.6640625" style="2" customWidth="1"/>
    <col min="15385" max="15616" width="11.33203125" style="2"/>
    <col min="15617" max="15617" width="29.33203125" style="2" customWidth="1"/>
    <col min="15618" max="15620" width="11.33203125" style="2"/>
    <col min="15621" max="15638" width="11" style="2" customWidth="1"/>
    <col min="15639" max="15640" width="18.6640625" style="2" customWidth="1"/>
    <col min="15641" max="15872" width="11.33203125" style="2"/>
    <col min="15873" max="15873" width="29.33203125" style="2" customWidth="1"/>
    <col min="15874" max="15876" width="11.33203125" style="2"/>
    <col min="15877" max="15894" width="11" style="2" customWidth="1"/>
    <col min="15895" max="15896" width="18.6640625" style="2" customWidth="1"/>
    <col min="15897" max="16128" width="11.33203125" style="2"/>
    <col min="16129" max="16129" width="29.33203125" style="2" customWidth="1"/>
    <col min="16130" max="16132" width="11.33203125" style="2"/>
    <col min="16133" max="16150" width="11" style="2" customWidth="1"/>
    <col min="16151" max="16152" width="18.6640625" style="2" customWidth="1"/>
    <col min="16153" max="16384" width="11.33203125" style="2"/>
  </cols>
  <sheetData>
    <row r="1" spans="1:23" ht="16" x14ac:dyDescent="0.2">
      <c r="A1" s="65" t="s">
        <v>0</v>
      </c>
      <c r="B1" s="35"/>
      <c r="C1" s="35"/>
      <c r="D1" s="35"/>
      <c r="E1" s="35"/>
      <c r="F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6" x14ac:dyDescent="0.2">
      <c r="A2" s="65" t="s">
        <v>51</v>
      </c>
      <c r="B2" s="35"/>
      <c r="C2" s="35"/>
      <c r="D2" s="35"/>
      <c r="E2" s="35"/>
      <c r="F2" s="3">
        <f>0.04+0.85*0.04</f>
        <v>7.400000000000001E-2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x14ac:dyDescent="0.15">
      <c r="A3" s="35"/>
      <c r="B3" s="38" t="s">
        <v>2</v>
      </c>
      <c r="C3" s="39">
        <f>F2</f>
        <v>7.400000000000001E-2</v>
      </c>
      <c r="D3" s="40"/>
      <c r="E3" s="41" t="s">
        <v>3</v>
      </c>
      <c r="F3" s="68">
        <v>0.01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x14ac:dyDescent="0.15">
      <c r="A4" s="42">
        <v>42783</v>
      </c>
      <c r="B4" s="43" t="s">
        <v>4</v>
      </c>
      <c r="C4" s="43" t="s">
        <v>5</v>
      </c>
      <c r="D4" s="43" t="s">
        <v>6</v>
      </c>
      <c r="E4" s="43" t="s">
        <v>7</v>
      </c>
      <c r="F4" s="5">
        <v>42735</v>
      </c>
      <c r="G4" s="5">
        <v>43100</v>
      </c>
      <c r="H4" s="5">
        <v>43465</v>
      </c>
      <c r="I4" s="5">
        <v>43830</v>
      </c>
      <c r="J4" s="5">
        <v>44196</v>
      </c>
      <c r="K4" s="5">
        <v>44561</v>
      </c>
      <c r="L4" s="5">
        <v>44926</v>
      </c>
      <c r="M4" s="5">
        <v>45291</v>
      </c>
      <c r="N4" s="5">
        <v>45657</v>
      </c>
      <c r="O4" s="5">
        <v>46022</v>
      </c>
      <c r="P4" s="5">
        <v>46387</v>
      </c>
      <c r="Q4" s="5">
        <v>46752</v>
      </c>
      <c r="R4" s="5">
        <v>47118</v>
      </c>
      <c r="S4" s="5">
        <v>47483</v>
      </c>
      <c r="T4" s="5">
        <v>47848</v>
      </c>
      <c r="U4" s="5">
        <v>48213</v>
      </c>
      <c r="V4" s="5">
        <v>48579</v>
      </c>
    </row>
    <row r="5" spans="1:23" x14ac:dyDescent="0.15">
      <c r="A5" s="35" t="s">
        <v>8</v>
      </c>
      <c r="B5" s="53"/>
      <c r="C5" s="53">
        <v>-2.97521627308861E-2</v>
      </c>
      <c r="D5" s="53">
        <v>-2.7330963712673406E-2</v>
      </c>
      <c r="E5" s="53">
        <v>9.9843091915104543E-2</v>
      </c>
      <c r="F5" s="6">
        <v>0.04</v>
      </c>
      <c r="G5" s="6">
        <f>F5</f>
        <v>0.04</v>
      </c>
      <c r="H5" s="61">
        <v>0.03</v>
      </c>
      <c r="I5" s="61">
        <v>0.02</v>
      </c>
      <c r="J5" s="61">
        <v>0.01</v>
      </c>
      <c r="K5" s="61">
        <v>0</v>
      </c>
      <c r="L5" s="61">
        <v>0.02</v>
      </c>
      <c r="M5" s="61">
        <f t="shared" ref="M5:U5" si="0">L5</f>
        <v>0.02</v>
      </c>
      <c r="N5" s="61">
        <f t="shared" si="0"/>
        <v>0.02</v>
      </c>
      <c r="O5" s="61">
        <f t="shared" si="0"/>
        <v>0.02</v>
      </c>
      <c r="P5" s="61">
        <f t="shared" si="0"/>
        <v>0.02</v>
      </c>
      <c r="Q5" s="61">
        <f t="shared" si="0"/>
        <v>0.02</v>
      </c>
      <c r="R5" s="61">
        <f t="shared" si="0"/>
        <v>0.02</v>
      </c>
      <c r="S5" s="61">
        <f t="shared" si="0"/>
        <v>0.02</v>
      </c>
      <c r="T5" s="61">
        <f t="shared" si="0"/>
        <v>0.02</v>
      </c>
      <c r="U5" s="61">
        <f t="shared" si="0"/>
        <v>0.02</v>
      </c>
      <c r="V5" s="62">
        <f>F3</f>
        <v>0.01</v>
      </c>
    </row>
    <row r="6" spans="1:23" x14ac:dyDescent="0.15">
      <c r="A6" s="35" t="s">
        <v>9</v>
      </c>
      <c r="B6" s="53">
        <v>0.13594030083391787</v>
      </c>
      <c r="C6" s="53">
        <v>0.15095286864670562</v>
      </c>
      <c r="D6" s="53">
        <v>0.16475348914030885</v>
      </c>
      <c r="E6" s="53">
        <v>0.14270160684787506</v>
      </c>
      <c r="F6" s="6">
        <v>0.15</v>
      </c>
      <c r="G6" s="6">
        <v>0.16</v>
      </c>
      <c r="H6" s="61">
        <v>0.18</v>
      </c>
      <c r="I6" s="61">
        <v>0.2</v>
      </c>
      <c r="J6" s="61">
        <v>0.22</v>
      </c>
      <c r="K6" s="61">
        <v>0.24</v>
      </c>
      <c r="L6" s="61">
        <v>0.18</v>
      </c>
      <c r="M6" s="61">
        <f t="shared" ref="M6:U6" si="1">L6</f>
        <v>0.18</v>
      </c>
      <c r="N6" s="61">
        <f t="shared" si="1"/>
        <v>0.18</v>
      </c>
      <c r="O6" s="61">
        <f t="shared" si="1"/>
        <v>0.18</v>
      </c>
      <c r="P6" s="61">
        <f t="shared" si="1"/>
        <v>0.18</v>
      </c>
      <c r="Q6" s="61">
        <f t="shared" si="1"/>
        <v>0.18</v>
      </c>
      <c r="R6" s="61">
        <f t="shared" si="1"/>
        <v>0.18</v>
      </c>
      <c r="S6" s="61">
        <f t="shared" si="1"/>
        <v>0.18</v>
      </c>
      <c r="T6" s="61">
        <f t="shared" si="1"/>
        <v>0.18</v>
      </c>
      <c r="U6" s="61">
        <f t="shared" si="1"/>
        <v>0.18</v>
      </c>
      <c r="V6" s="63">
        <f>U6</f>
        <v>0.18</v>
      </c>
    </row>
    <row r="7" spans="1:23" x14ac:dyDescent="0.15">
      <c r="A7" s="35" t="s">
        <v>10</v>
      </c>
      <c r="B7" s="53">
        <v>0.35</v>
      </c>
      <c r="C7" s="53">
        <v>0.35</v>
      </c>
      <c r="D7" s="53">
        <v>0.35</v>
      </c>
      <c r="E7" s="53">
        <v>0.35</v>
      </c>
      <c r="F7" s="6">
        <v>0.35</v>
      </c>
      <c r="G7" s="6">
        <f t="shared" ref="G7:L10" si="2">F7</f>
        <v>0.35</v>
      </c>
      <c r="H7" s="6">
        <f t="shared" si="2"/>
        <v>0.35</v>
      </c>
      <c r="I7" s="6">
        <f t="shared" si="2"/>
        <v>0.35</v>
      </c>
      <c r="J7" s="6">
        <f t="shared" si="2"/>
        <v>0.35</v>
      </c>
      <c r="K7" s="6">
        <f t="shared" si="2"/>
        <v>0.35</v>
      </c>
      <c r="L7" s="6">
        <f t="shared" si="2"/>
        <v>0.35</v>
      </c>
      <c r="M7" s="6">
        <f t="shared" ref="M7:U7" si="3">L7</f>
        <v>0.35</v>
      </c>
      <c r="N7" s="6">
        <f t="shared" si="3"/>
        <v>0.35</v>
      </c>
      <c r="O7" s="6">
        <f t="shared" si="3"/>
        <v>0.35</v>
      </c>
      <c r="P7" s="6">
        <f t="shared" si="3"/>
        <v>0.35</v>
      </c>
      <c r="Q7" s="6">
        <f t="shared" si="3"/>
        <v>0.35</v>
      </c>
      <c r="R7" s="6">
        <f t="shared" si="3"/>
        <v>0.35</v>
      </c>
      <c r="S7" s="6">
        <f t="shared" si="3"/>
        <v>0.35</v>
      </c>
      <c r="T7" s="6">
        <f t="shared" si="3"/>
        <v>0.35</v>
      </c>
      <c r="U7" s="6">
        <f t="shared" si="3"/>
        <v>0.35</v>
      </c>
      <c r="V7" s="6">
        <f>U7</f>
        <v>0.35</v>
      </c>
    </row>
    <row r="8" spans="1:23" x14ac:dyDescent="0.15">
      <c r="A8" s="35" t="s">
        <v>11</v>
      </c>
      <c r="B8" s="53">
        <v>2.3361390382666977E-2</v>
      </c>
      <c r="C8" s="53">
        <v>2.3113842199329278E-2</v>
      </c>
      <c r="D8" s="53">
        <v>2.9564786522421338E-2</v>
      </c>
      <c r="E8" s="53">
        <v>2.5717074635831207E-2</v>
      </c>
      <c r="F8" s="6">
        <f>E8</f>
        <v>2.5717074635831207E-2</v>
      </c>
      <c r="G8" s="6">
        <f t="shared" si="2"/>
        <v>2.5717074635831207E-2</v>
      </c>
      <c r="H8" s="6">
        <f t="shared" si="2"/>
        <v>2.5717074635831207E-2</v>
      </c>
      <c r="I8" s="6">
        <f t="shared" si="2"/>
        <v>2.5717074635831207E-2</v>
      </c>
      <c r="J8" s="6">
        <f t="shared" si="2"/>
        <v>2.5717074635831207E-2</v>
      </c>
      <c r="K8" s="6">
        <f t="shared" si="2"/>
        <v>2.5717074635831207E-2</v>
      </c>
      <c r="L8" s="6">
        <f t="shared" si="2"/>
        <v>2.5717074635831207E-2</v>
      </c>
      <c r="M8" s="6">
        <f t="shared" ref="M8:U8" si="4">L8</f>
        <v>2.5717074635831207E-2</v>
      </c>
      <c r="N8" s="6">
        <f t="shared" si="4"/>
        <v>2.5717074635831207E-2</v>
      </c>
      <c r="O8" s="6">
        <f t="shared" si="4"/>
        <v>2.5717074635831207E-2</v>
      </c>
      <c r="P8" s="6">
        <f t="shared" si="4"/>
        <v>2.5717074635831207E-2</v>
      </c>
      <c r="Q8" s="6">
        <f t="shared" si="4"/>
        <v>2.5717074635831207E-2</v>
      </c>
      <c r="R8" s="6">
        <f t="shared" si="4"/>
        <v>2.5717074635831207E-2</v>
      </c>
      <c r="S8" s="6">
        <f t="shared" si="4"/>
        <v>2.5717074635831207E-2</v>
      </c>
      <c r="T8" s="6">
        <f t="shared" si="4"/>
        <v>2.5717074635831207E-2</v>
      </c>
      <c r="U8" s="6">
        <f t="shared" si="4"/>
        <v>2.5717074635831207E-2</v>
      </c>
      <c r="V8" s="7">
        <f>U8</f>
        <v>2.5717074635831207E-2</v>
      </c>
    </row>
    <row r="9" spans="1:23" x14ac:dyDescent="0.15">
      <c r="A9" s="35" t="s">
        <v>12</v>
      </c>
      <c r="B9" s="53">
        <v>3.8481022523575714E-2</v>
      </c>
      <c r="C9" s="53">
        <v>3.5966022049521054E-2</v>
      </c>
      <c r="D9" s="53">
        <v>3.9082500619374017E-2</v>
      </c>
      <c r="E9" s="53">
        <v>3.5046553536567049E-2</v>
      </c>
      <c r="F9" s="6">
        <f>E9</f>
        <v>3.5046553536567049E-2</v>
      </c>
      <c r="G9" s="6">
        <f t="shared" si="2"/>
        <v>3.5046553536567049E-2</v>
      </c>
      <c r="H9" s="6">
        <f t="shared" si="2"/>
        <v>3.5046553536567049E-2</v>
      </c>
      <c r="I9" s="6">
        <f t="shared" si="2"/>
        <v>3.5046553536567049E-2</v>
      </c>
      <c r="J9" s="6">
        <f t="shared" si="2"/>
        <v>3.5046553536567049E-2</v>
      </c>
      <c r="K9" s="6">
        <f t="shared" si="2"/>
        <v>3.5046553536567049E-2</v>
      </c>
      <c r="L9" s="6">
        <f t="shared" si="2"/>
        <v>3.5046553536567049E-2</v>
      </c>
      <c r="M9" s="6">
        <f t="shared" ref="M9:U9" si="5">L9</f>
        <v>3.5046553536567049E-2</v>
      </c>
      <c r="N9" s="6">
        <f t="shared" si="5"/>
        <v>3.5046553536567049E-2</v>
      </c>
      <c r="O9" s="6">
        <f t="shared" si="5"/>
        <v>3.5046553536567049E-2</v>
      </c>
      <c r="P9" s="6">
        <f t="shared" si="5"/>
        <v>3.5046553536567049E-2</v>
      </c>
      <c r="Q9" s="6">
        <f t="shared" si="5"/>
        <v>3.5046553536567049E-2</v>
      </c>
      <c r="R9" s="6">
        <f t="shared" si="5"/>
        <v>3.5046553536567049E-2</v>
      </c>
      <c r="S9" s="6">
        <f t="shared" si="5"/>
        <v>3.5046553536567049E-2</v>
      </c>
      <c r="T9" s="6">
        <f t="shared" si="5"/>
        <v>3.5046553536567049E-2</v>
      </c>
      <c r="U9" s="6">
        <f t="shared" si="5"/>
        <v>3.5046553536567049E-2</v>
      </c>
      <c r="V9" s="8">
        <f>V8</f>
        <v>2.5717074635831207E-2</v>
      </c>
    </row>
    <row r="10" spans="1:23" x14ac:dyDescent="0.15">
      <c r="A10" s="35" t="s">
        <v>13</v>
      </c>
      <c r="B10" s="53">
        <v>-5.4039435741563412E-2</v>
      </c>
      <c r="C10" s="53">
        <v>-6.4342430266883535E-2</v>
      </c>
      <c r="D10" s="53">
        <v>-7.4186142538607627E-2</v>
      </c>
      <c r="E10" s="53">
        <v>-8.1197627271362052E-2</v>
      </c>
      <c r="F10" s="6">
        <v>-0.06</v>
      </c>
      <c r="G10" s="6">
        <f t="shared" si="2"/>
        <v>-0.06</v>
      </c>
      <c r="H10" s="6">
        <f t="shared" si="2"/>
        <v>-0.06</v>
      </c>
      <c r="I10" s="6">
        <f t="shared" si="2"/>
        <v>-0.06</v>
      </c>
      <c r="J10" s="6">
        <f t="shared" si="2"/>
        <v>-0.06</v>
      </c>
      <c r="K10" s="6">
        <f t="shared" si="2"/>
        <v>-0.06</v>
      </c>
      <c r="L10" s="6">
        <f t="shared" si="2"/>
        <v>-0.06</v>
      </c>
      <c r="M10" s="6">
        <f t="shared" ref="M10:U10" si="6">L10</f>
        <v>-0.06</v>
      </c>
      <c r="N10" s="6">
        <f t="shared" si="6"/>
        <v>-0.06</v>
      </c>
      <c r="O10" s="6">
        <f t="shared" si="6"/>
        <v>-0.06</v>
      </c>
      <c r="P10" s="6">
        <f t="shared" si="6"/>
        <v>-0.06</v>
      </c>
      <c r="Q10" s="6">
        <f t="shared" si="6"/>
        <v>-0.06</v>
      </c>
      <c r="R10" s="6">
        <f t="shared" si="6"/>
        <v>-0.06</v>
      </c>
      <c r="S10" s="6">
        <f t="shared" si="6"/>
        <v>-0.06</v>
      </c>
      <c r="T10" s="6">
        <f t="shared" si="6"/>
        <v>-0.06</v>
      </c>
      <c r="U10" s="6">
        <f t="shared" si="6"/>
        <v>-0.06</v>
      </c>
      <c r="V10" s="6">
        <f>U10</f>
        <v>-0.06</v>
      </c>
    </row>
    <row r="11" spans="1:23" x14ac:dyDescent="0.15">
      <c r="A11" s="35"/>
      <c r="B11" s="54"/>
      <c r="C11" s="54"/>
      <c r="D11" s="54"/>
      <c r="E11" s="54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3" ht="15" x14ac:dyDescent="0.2">
      <c r="A12" s="35" t="s">
        <v>14</v>
      </c>
      <c r="B12" s="36">
        <v>51324</v>
      </c>
      <c r="C12" s="36">
        <v>49797</v>
      </c>
      <c r="D12" s="36">
        <v>48436</v>
      </c>
      <c r="E12" s="36">
        <v>53272</v>
      </c>
      <c r="F12" s="10">
        <f t="shared" ref="F12:V12" si="7">E12*(1+F5)</f>
        <v>55402.880000000005</v>
      </c>
      <c r="G12" s="11">
        <f t="shared" si="7"/>
        <v>57618.995200000005</v>
      </c>
      <c r="H12" s="11">
        <f t="shared" si="7"/>
        <v>59347.565056000007</v>
      </c>
      <c r="I12" s="11">
        <f t="shared" si="7"/>
        <v>60534.51635712001</v>
      </c>
      <c r="J12" s="11">
        <f t="shared" si="7"/>
        <v>61139.861520691207</v>
      </c>
      <c r="K12" s="11">
        <f t="shared" si="7"/>
        <v>61139.861520691207</v>
      </c>
      <c r="L12" s="11">
        <f t="shared" si="7"/>
        <v>62362.658751105031</v>
      </c>
      <c r="M12" s="11">
        <f t="shared" si="7"/>
        <v>63609.911926127133</v>
      </c>
      <c r="N12" s="11">
        <f t="shared" si="7"/>
        <v>64882.110164649675</v>
      </c>
      <c r="O12" s="11">
        <f t="shared" si="7"/>
        <v>66179.752367942667</v>
      </c>
      <c r="P12" s="11">
        <f t="shared" si="7"/>
        <v>67503.347415301527</v>
      </c>
      <c r="Q12" s="11">
        <f t="shared" si="7"/>
        <v>68853.414363607561</v>
      </c>
      <c r="R12" s="11">
        <f t="shared" si="7"/>
        <v>70230.482650879712</v>
      </c>
      <c r="S12" s="11">
        <f t="shared" si="7"/>
        <v>71635.092303897312</v>
      </c>
      <c r="T12" s="11">
        <f t="shared" si="7"/>
        <v>73067.794149975263</v>
      </c>
      <c r="U12" s="11">
        <f t="shared" si="7"/>
        <v>74529.150032974765</v>
      </c>
      <c r="V12" s="11">
        <f t="shared" si="7"/>
        <v>75274.441533304518</v>
      </c>
      <c r="W12" s="12"/>
    </row>
    <row r="13" spans="1:23" x14ac:dyDescent="0.15">
      <c r="A13" s="35" t="s">
        <v>15</v>
      </c>
      <c r="B13" s="36">
        <v>6977</v>
      </c>
      <c r="C13" s="36">
        <v>7517</v>
      </c>
      <c r="D13" s="36">
        <v>7980</v>
      </c>
      <c r="E13" s="36">
        <v>7602</v>
      </c>
      <c r="F13" s="11">
        <f t="shared" ref="F13:O14" si="8">F12*F6</f>
        <v>8310.4320000000007</v>
      </c>
      <c r="G13" s="11">
        <f t="shared" si="8"/>
        <v>9219.039232000001</v>
      </c>
      <c r="H13" s="11">
        <f t="shared" si="8"/>
        <v>10682.561710080001</v>
      </c>
      <c r="I13" s="11">
        <f t="shared" si="8"/>
        <v>12106.903271424002</v>
      </c>
      <c r="J13" s="11">
        <f t="shared" si="8"/>
        <v>13450.769534552066</v>
      </c>
      <c r="K13" s="11">
        <f t="shared" si="8"/>
        <v>14673.56676496589</v>
      </c>
      <c r="L13" s="11">
        <f t="shared" si="8"/>
        <v>11225.278575198905</v>
      </c>
      <c r="M13" s="11">
        <f t="shared" si="8"/>
        <v>11449.784146702883</v>
      </c>
      <c r="N13" s="11">
        <f t="shared" si="8"/>
        <v>11678.779829636942</v>
      </c>
      <c r="O13" s="11">
        <f t="shared" si="8"/>
        <v>11912.35542622968</v>
      </c>
      <c r="P13" s="11">
        <f t="shared" ref="P13:V14" si="9">P12*P6</f>
        <v>12150.602534754275</v>
      </c>
      <c r="Q13" s="11">
        <f t="shared" si="9"/>
        <v>12393.614585449361</v>
      </c>
      <c r="R13" s="11">
        <f t="shared" si="9"/>
        <v>12641.486877158348</v>
      </c>
      <c r="S13" s="11">
        <f t="shared" si="9"/>
        <v>12894.316614701516</v>
      </c>
      <c r="T13" s="11">
        <f t="shared" si="9"/>
        <v>13152.202946995547</v>
      </c>
      <c r="U13" s="11">
        <f t="shared" si="9"/>
        <v>13415.247005935456</v>
      </c>
      <c r="V13" s="11">
        <f t="shared" si="9"/>
        <v>13549.399475994813</v>
      </c>
    </row>
    <row r="14" spans="1:23" x14ac:dyDescent="0.15">
      <c r="A14" s="35" t="s">
        <v>17</v>
      </c>
      <c r="B14" s="55">
        <v>2441.9499999999998</v>
      </c>
      <c r="C14" s="55">
        <v>2630.95</v>
      </c>
      <c r="D14" s="55">
        <v>2793</v>
      </c>
      <c r="E14" s="55">
        <v>2812.74</v>
      </c>
      <c r="F14" s="13">
        <f t="shared" si="8"/>
        <v>2908.6512000000002</v>
      </c>
      <c r="G14" s="13">
        <f t="shared" si="8"/>
        <v>3226.6637312000003</v>
      </c>
      <c r="H14" s="13">
        <f t="shared" si="8"/>
        <v>3738.8965985280001</v>
      </c>
      <c r="I14" s="13">
        <f t="shared" si="8"/>
        <v>4237.4161449984003</v>
      </c>
      <c r="J14" s="13">
        <f t="shared" si="8"/>
        <v>4707.7693370932229</v>
      </c>
      <c r="K14" s="13">
        <f t="shared" si="8"/>
        <v>5135.7483677380615</v>
      </c>
      <c r="L14" s="13">
        <f t="shared" si="8"/>
        <v>3928.8475013196166</v>
      </c>
      <c r="M14" s="13">
        <f t="shared" si="8"/>
        <v>4007.4244513460089</v>
      </c>
      <c r="N14" s="13">
        <f t="shared" si="8"/>
        <v>4087.5729403729292</v>
      </c>
      <c r="O14" s="13">
        <f t="shared" si="8"/>
        <v>4169.3243991803874</v>
      </c>
      <c r="P14" s="13">
        <f t="shared" si="9"/>
        <v>4252.7108871639957</v>
      </c>
      <c r="Q14" s="13">
        <f t="shared" si="9"/>
        <v>4337.7651049072756</v>
      </c>
      <c r="R14" s="13">
        <f t="shared" si="9"/>
        <v>4424.5204070054215</v>
      </c>
      <c r="S14" s="13">
        <f t="shared" si="9"/>
        <v>4513.0108151455306</v>
      </c>
      <c r="T14" s="13">
        <f t="shared" si="9"/>
        <v>4603.2710314484411</v>
      </c>
      <c r="U14" s="13">
        <f t="shared" si="9"/>
        <v>4695.3364520774094</v>
      </c>
      <c r="V14" s="13">
        <f t="shared" si="9"/>
        <v>4742.2898165981842</v>
      </c>
    </row>
    <row r="15" spans="1:23" x14ac:dyDescent="0.15">
      <c r="A15" s="40" t="s">
        <v>18</v>
      </c>
      <c r="B15" s="56">
        <v>4535.05</v>
      </c>
      <c r="C15" s="56">
        <v>4886.05</v>
      </c>
      <c r="D15" s="56">
        <v>5187</v>
      </c>
      <c r="E15" s="56">
        <v>4789.26</v>
      </c>
      <c r="F15" s="14">
        <f t="shared" ref="F15:V15" si="10">F13-F14</f>
        <v>5401.7808000000005</v>
      </c>
      <c r="G15" s="14">
        <f t="shared" si="10"/>
        <v>5992.3755008000007</v>
      </c>
      <c r="H15" s="14">
        <f t="shared" si="10"/>
        <v>6943.6651115520008</v>
      </c>
      <c r="I15" s="14">
        <f t="shared" si="10"/>
        <v>7869.4871264256017</v>
      </c>
      <c r="J15" s="14">
        <f t="shared" si="10"/>
        <v>8743.0001974588431</v>
      </c>
      <c r="K15" s="14">
        <f t="shared" si="10"/>
        <v>9537.8183972278275</v>
      </c>
      <c r="L15" s="14">
        <f t="shared" si="10"/>
        <v>7296.4310738792883</v>
      </c>
      <c r="M15" s="14">
        <f t="shared" si="10"/>
        <v>7442.359695356874</v>
      </c>
      <c r="N15" s="14">
        <f t="shared" si="10"/>
        <v>7591.2068892640127</v>
      </c>
      <c r="O15" s="14">
        <f t="shared" si="10"/>
        <v>7743.0310270492928</v>
      </c>
      <c r="P15" s="14">
        <f t="shared" si="10"/>
        <v>7897.8916475902788</v>
      </c>
      <c r="Q15" s="14">
        <f t="shared" si="10"/>
        <v>8055.8494805420851</v>
      </c>
      <c r="R15" s="14">
        <f t="shared" si="10"/>
        <v>8216.9664701529255</v>
      </c>
      <c r="S15" s="14">
        <f t="shared" si="10"/>
        <v>8381.3057995559866</v>
      </c>
      <c r="T15" s="14">
        <f t="shared" si="10"/>
        <v>8548.9319155471057</v>
      </c>
      <c r="U15" s="14">
        <f t="shared" si="10"/>
        <v>8719.9105538580479</v>
      </c>
      <c r="V15" s="14">
        <f t="shared" si="10"/>
        <v>8807.1096593966286</v>
      </c>
    </row>
    <row r="16" spans="1:23" ht="15" x14ac:dyDescent="0.2">
      <c r="A16" s="35" t="s">
        <v>19</v>
      </c>
      <c r="B16" s="36">
        <v>1199</v>
      </c>
      <c r="C16" s="36">
        <v>1151</v>
      </c>
      <c r="D16" s="36">
        <v>1432</v>
      </c>
      <c r="E16" s="36">
        <v>1370</v>
      </c>
      <c r="F16" s="11">
        <f t="shared" ref="F16:V16" si="11">F12*F8</f>
        <v>1424.8000000000002</v>
      </c>
      <c r="G16" s="11">
        <f t="shared" si="11"/>
        <v>1481.7920000000001</v>
      </c>
      <c r="H16" s="11">
        <f t="shared" si="11"/>
        <v>1526.2457600000002</v>
      </c>
      <c r="I16" s="11">
        <f t="shared" si="11"/>
        <v>1556.7706752000004</v>
      </c>
      <c r="J16" s="11">
        <f t="shared" si="11"/>
        <v>1572.3383819520002</v>
      </c>
      <c r="K16" s="11">
        <f t="shared" si="11"/>
        <v>1572.3383819520002</v>
      </c>
      <c r="L16" s="11">
        <f t="shared" si="11"/>
        <v>1603.7851495910402</v>
      </c>
      <c r="M16" s="11">
        <f t="shared" si="11"/>
        <v>1635.8608525828611</v>
      </c>
      <c r="N16" s="11">
        <f t="shared" si="11"/>
        <v>1668.5780696345182</v>
      </c>
      <c r="O16" s="11">
        <f t="shared" si="11"/>
        <v>1701.9496310272086</v>
      </c>
      <c r="P16" s="11">
        <f t="shared" si="11"/>
        <v>1735.988623647753</v>
      </c>
      <c r="Q16" s="11">
        <f t="shared" si="11"/>
        <v>1770.7083961207081</v>
      </c>
      <c r="R16" s="11">
        <f t="shared" si="11"/>
        <v>1806.1225640431223</v>
      </c>
      <c r="S16" s="11">
        <f t="shared" si="11"/>
        <v>1842.2450153239849</v>
      </c>
      <c r="T16" s="11">
        <f t="shared" si="11"/>
        <v>1879.0899156304647</v>
      </c>
      <c r="U16" s="11">
        <f t="shared" si="11"/>
        <v>1916.6717139430739</v>
      </c>
      <c r="V16" s="11">
        <f t="shared" si="11"/>
        <v>1935.8384310825047</v>
      </c>
      <c r="W16" s="12"/>
    </row>
    <row r="17" spans="1:23" x14ac:dyDescent="0.15">
      <c r="A17" s="35" t="s">
        <v>20</v>
      </c>
      <c r="B17" s="36">
        <v>5734.05</v>
      </c>
      <c r="C17" s="36">
        <v>6037.05</v>
      </c>
      <c r="D17" s="36">
        <v>6619</v>
      </c>
      <c r="E17" s="36">
        <v>6159.26</v>
      </c>
      <c r="F17" s="11">
        <f t="shared" ref="F17:V17" si="12">F15+F16</f>
        <v>6826.5808000000006</v>
      </c>
      <c r="G17" s="11">
        <f t="shared" si="12"/>
        <v>7474.1675008000011</v>
      </c>
      <c r="H17" s="11">
        <f t="shared" si="12"/>
        <v>8469.9108715520015</v>
      </c>
      <c r="I17" s="11">
        <f t="shared" si="12"/>
        <v>9426.2578016256011</v>
      </c>
      <c r="J17" s="11">
        <f t="shared" si="12"/>
        <v>10315.338579410844</v>
      </c>
      <c r="K17" s="11">
        <f t="shared" si="12"/>
        <v>11110.156779179828</v>
      </c>
      <c r="L17" s="11">
        <f t="shared" si="12"/>
        <v>8900.2162234703283</v>
      </c>
      <c r="M17" s="11">
        <f t="shared" si="12"/>
        <v>9078.2205479397344</v>
      </c>
      <c r="N17" s="11">
        <f t="shared" si="12"/>
        <v>9259.78495889853</v>
      </c>
      <c r="O17" s="11">
        <f t="shared" si="12"/>
        <v>9444.9806580765016</v>
      </c>
      <c r="P17" s="11">
        <f t="shared" si="12"/>
        <v>9633.8802712380311</v>
      </c>
      <c r="Q17" s="11">
        <f t="shared" si="12"/>
        <v>9826.5578766627932</v>
      </c>
      <c r="R17" s="11">
        <f t="shared" si="12"/>
        <v>10023.089034196048</v>
      </c>
      <c r="S17" s="11">
        <f t="shared" si="12"/>
        <v>10223.550814879971</v>
      </c>
      <c r="T17" s="11">
        <f t="shared" si="12"/>
        <v>10428.02183117757</v>
      </c>
      <c r="U17" s="11">
        <f t="shared" si="12"/>
        <v>10636.582267801121</v>
      </c>
      <c r="V17" s="11">
        <f t="shared" si="12"/>
        <v>10742.948090479133</v>
      </c>
    </row>
    <row r="18" spans="1:23" ht="15" x14ac:dyDescent="0.2">
      <c r="A18" s="44" t="s">
        <v>21</v>
      </c>
      <c r="B18" s="36">
        <v>1975</v>
      </c>
      <c r="C18" s="36">
        <v>1791</v>
      </c>
      <c r="D18" s="36">
        <v>1893</v>
      </c>
      <c r="E18" s="36">
        <v>1867</v>
      </c>
      <c r="F18" s="11">
        <f t="shared" ref="F18:V18" si="13">F9*F12</f>
        <v>1941.68</v>
      </c>
      <c r="G18" s="11">
        <f t="shared" si="13"/>
        <v>2019.3471999999999</v>
      </c>
      <c r="H18" s="11">
        <f t="shared" si="13"/>
        <v>2079.9276159999999</v>
      </c>
      <c r="I18" s="11">
        <f t="shared" si="13"/>
        <v>2121.5261683200001</v>
      </c>
      <c r="J18" s="11">
        <f t="shared" si="13"/>
        <v>2142.7414300032001</v>
      </c>
      <c r="K18" s="11">
        <f t="shared" si="13"/>
        <v>2142.7414300032001</v>
      </c>
      <c r="L18" s="11">
        <f t="shared" si="13"/>
        <v>2185.5962586032642</v>
      </c>
      <c r="M18" s="11">
        <f t="shared" si="13"/>
        <v>2229.3081837753293</v>
      </c>
      <c r="N18" s="11">
        <f t="shared" si="13"/>
        <v>2273.894347450836</v>
      </c>
      <c r="O18" s="11">
        <f t="shared" si="13"/>
        <v>2319.3722343998525</v>
      </c>
      <c r="P18" s="11">
        <f t="shared" si="13"/>
        <v>2365.7596790878497</v>
      </c>
      <c r="Q18" s="11">
        <f t="shared" si="13"/>
        <v>2413.074872669607</v>
      </c>
      <c r="R18" s="11">
        <f t="shared" si="13"/>
        <v>2461.3363701229991</v>
      </c>
      <c r="S18" s="11">
        <f t="shared" si="13"/>
        <v>2510.5630975254594</v>
      </c>
      <c r="T18" s="11">
        <f t="shared" si="13"/>
        <v>2560.7743594759686</v>
      </c>
      <c r="U18" s="11">
        <f t="shared" si="13"/>
        <v>2611.9898466654881</v>
      </c>
      <c r="V18" s="11">
        <f t="shared" si="13"/>
        <v>1935.8384310825047</v>
      </c>
      <c r="W18" s="12"/>
    </row>
    <row r="19" spans="1:23" x14ac:dyDescent="0.15">
      <c r="A19" s="44" t="s">
        <v>22</v>
      </c>
      <c r="B19" s="36"/>
      <c r="C19" s="36">
        <v>98.25089101753116</v>
      </c>
      <c r="D19" s="36">
        <v>100.96733999504498</v>
      </c>
      <c r="E19" s="36">
        <v>-392.67172548430688</v>
      </c>
      <c r="F19" s="11">
        <f t="shared" ref="F19:U19" si="14">(F12-E12)*F10</f>
        <v>-127.85280000000027</v>
      </c>
      <c r="G19" s="11">
        <f t="shared" si="14"/>
        <v>-132.96691200000001</v>
      </c>
      <c r="H19" s="11">
        <f t="shared" si="14"/>
        <v>-103.71419136000011</v>
      </c>
      <c r="I19" s="11">
        <f t="shared" si="14"/>
        <v>-71.217078067200191</v>
      </c>
      <c r="J19" s="11">
        <f t="shared" si="14"/>
        <v>-36.320709814271829</v>
      </c>
      <c r="K19" s="11">
        <f t="shared" si="14"/>
        <v>0</v>
      </c>
      <c r="L19" s="11">
        <f t="shared" si="14"/>
        <v>-73.367833824829432</v>
      </c>
      <c r="M19" s="11">
        <f t="shared" si="14"/>
        <v>-74.835190501326139</v>
      </c>
      <c r="N19" s="11">
        <f t="shared" si="14"/>
        <v>-76.331894311352514</v>
      </c>
      <c r="O19" s="11">
        <f t="shared" si="14"/>
        <v>-77.858532197579478</v>
      </c>
      <c r="P19" s="11">
        <f t="shared" si="14"/>
        <v>-79.415702841531598</v>
      </c>
      <c r="Q19" s="11">
        <f t="shared" si="14"/>
        <v>-81.004016898362025</v>
      </c>
      <c r="R19" s="11">
        <f t="shared" si="14"/>
        <v>-82.624097236329106</v>
      </c>
      <c r="S19" s="11">
        <f t="shared" si="14"/>
        <v>-84.276579181056007</v>
      </c>
      <c r="T19" s="11">
        <f t="shared" si="14"/>
        <v>-85.96211076467705</v>
      </c>
      <c r="U19" s="11">
        <f t="shared" si="14"/>
        <v>-87.6813529799701</v>
      </c>
      <c r="V19" s="11">
        <f>(V12-P12)*V10</f>
        <v>-466.26564708017946</v>
      </c>
    </row>
    <row r="20" spans="1:23" x14ac:dyDescent="0.15">
      <c r="A20" s="35" t="s">
        <v>23</v>
      </c>
      <c r="B20" s="36"/>
      <c r="C20" s="36">
        <v>1889.2508910175311</v>
      </c>
      <c r="D20" s="36">
        <v>1993.967339995045</v>
      </c>
      <c r="E20" s="36">
        <v>1474.328274515693</v>
      </c>
      <c r="F20" s="11">
        <f t="shared" ref="F20:V20" si="15">F18+F19</f>
        <v>1813.8271999999997</v>
      </c>
      <c r="G20" s="11">
        <f t="shared" si="15"/>
        <v>1886.3802879999998</v>
      </c>
      <c r="H20" s="11">
        <f t="shared" si="15"/>
        <v>1976.2134246399999</v>
      </c>
      <c r="I20" s="11">
        <f t="shared" si="15"/>
        <v>2050.3090902528002</v>
      </c>
      <c r="J20" s="11">
        <f t="shared" si="15"/>
        <v>2106.420720188928</v>
      </c>
      <c r="K20" s="11">
        <f t="shared" si="15"/>
        <v>2142.7414300032001</v>
      </c>
      <c r="L20" s="11">
        <f t="shared" si="15"/>
        <v>2112.2284247784346</v>
      </c>
      <c r="M20" s="11">
        <f t="shared" si="15"/>
        <v>2154.4729932740033</v>
      </c>
      <c r="N20" s="11">
        <f t="shared" si="15"/>
        <v>2197.5624531394833</v>
      </c>
      <c r="O20" s="11">
        <f t="shared" si="15"/>
        <v>2241.5137022022732</v>
      </c>
      <c r="P20" s="11">
        <f t="shared" si="15"/>
        <v>2286.3439762463181</v>
      </c>
      <c r="Q20" s="11">
        <f t="shared" si="15"/>
        <v>2332.0708557712451</v>
      </c>
      <c r="R20" s="11">
        <f t="shared" si="15"/>
        <v>2378.7122728866702</v>
      </c>
      <c r="S20" s="11">
        <f t="shared" si="15"/>
        <v>2426.2865183444032</v>
      </c>
      <c r="T20" s="11">
        <f t="shared" si="15"/>
        <v>2474.8122487112914</v>
      </c>
      <c r="U20" s="11">
        <f t="shared" si="15"/>
        <v>2524.308493685518</v>
      </c>
      <c r="V20" s="11">
        <f t="shared" si="15"/>
        <v>1469.5727840023253</v>
      </c>
    </row>
    <row r="21" spans="1:23" x14ac:dyDescent="0.15">
      <c r="A21" s="40" t="s">
        <v>24</v>
      </c>
      <c r="B21" s="56"/>
      <c r="C21" s="56">
        <v>4147.7991089824691</v>
      </c>
      <c r="D21" s="56">
        <v>4625.0326600049548</v>
      </c>
      <c r="E21" s="56">
        <v>4684.9317254843072</v>
      </c>
      <c r="F21" s="14">
        <f t="shared" ref="F21:V21" si="16">F17-F20</f>
        <v>5012.7536000000009</v>
      </c>
      <c r="G21" s="14">
        <f t="shared" si="16"/>
        <v>5587.7872128000017</v>
      </c>
      <c r="H21" s="14">
        <f t="shared" si="16"/>
        <v>6493.6974469120014</v>
      </c>
      <c r="I21" s="14">
        <f t="shared" si="16"/>
        <v>7375.948711372801</v>
      </c>
      <c r="J21" s="14">
        <f t="shared" si="16"/>
        <v>8208.9178592219159</v>
      </c>
      <c r="K21" s="14">
        <f t="shared" si="16"/>
        <v>8967.4153491766283</v>
      </c>
      <c r="L21" s="14">
        <f t="shared" si="16"/>
        <v>6787.9877986918937</v>
      </c>
      <c r="M21" s="14">
        <f t="shared" si="16"/>
        <v>6923.7475546657315</v>
      </c>
      <c r="N21" s="14">
        <f t="shared" si="16"/>
        <v>7062.2225057590467</v>
      </c>
      <c r="O21" s="14">
        <f t="shared" si="16"/>
        <v>7203.466955874228</v>
      </c>
      <c r="P21" s="14">
        <f t="shared" si="16"/>
        <v>7347.5362949917126</v>
      </c>
      <c r="Q21" s="14">
        <f t="shared" si="16"/>
        <v>7494.4870208915481</v>
      </c>
      <c r="R21" s="14">
        <f t="shared" si="16"/>
        <v>7644.3767613093769</v>
      </c>
      <c r="S21" s="14">
        <f t="shared" si="16"/>
        <v>7797.2642965355681</v>
      </c>
      <c r="T21" s="14">
        <f t="shared" si="16"/>
        <v>7953.2095824662783</v>
      </c>
      <c r="U21" s="14">
        <f t="shared" si="16"/>
        <v>8112.2737741156034</v>
      </c>
      <c r="V21" s="14">
        <f t="shared" si="16"/>
        <v>9273.375306476808</v>
      </c>
    </row>
    <row r="22" spans="1:23" x14ac:dyDescent="0.15">
      <c r="A22" s="35" t="s">
        <v>25</v>
      </c>
      <c r="B22" s="45"/>
      <c r="C22" s="45"/>
      <c r="D22" s="45"/>
      <c r="E22" s="2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>
        <f>V21/(C3-F3)</f>
        <v>144896.48916370008</v>
      </c>
    </row>
    <row r="23" spans="1:23" x14ac:dyDescent="0.15">
      <c r="A23" s="35" t="s">
        <v>26</v>
      </c>
      <c r="B23" s="45"/>
      <c r="C23" s="45"/>
      <c r="D23" s="45"/>
      <c r="E23" s="46"/>
      <c r="F23" s="15">
        <f t="shared" ref="F23:U23" si="17">(F4-$A$4)/365</f>
        <v>-0.13150684931506848</v>
      </c>
      <c r="G23" s="15">
        <f t="shared" si="17"/>
        <v>0.86849315068493149</v>
      </c>
      <c r="H23" s="15">
        <f t="shared" si="17"/>
        <v>1.8684931506849316</v>
      </c>
      <c r="I23" s="15">
        <f t="shared" si="17"/>
        <v>2.8684931506849316</v>
      </c>
      <c r="J23" s="15">
        <f t="shared" si="17"/>
        <v>3.871232876712329</v>
      </c>
      <c r="K23" s="15">
        <f t="shared" si="17"/>
        <v>4.8712328767123285</v>
      </c>
      <c r="L23" s="15">
        <f t="shared" si="17"/>
        <v>5.8712328767123285</v>
      </c>
      <c r="M23" s="15">
        <f t="shared" si="17"/>
        <v>6.8712328767123285</v>
      </c>
      <c r="N23" s="15">
        <f t="shared" si="17"/>
        <v>7.8739726027397259</v>
      </c>
      <c r="O23" s="15">
        <f t="shared" si="17"/>
        <v>8.8739726027397268</v>
      </c>
      <c r="P23" s="15">
        <f t="shared" si="17"/>
        <v>9.8739726027397268</v>
      </c>
      <c r="Q23" s="15">
        <f t="shared" si="17"/>
        <v>10.873972602739727</v>
      </c>
      <c r="R23" s="15">
        <f t="shared" si="17"/>
        <v>11.876712328767123</v>
      </c>
      <c r="S23" s="15">
        <f t="shared" si="17"/>
        <v>12.876712328767123</v>
      </c>
      <c r="T23" s="15">
        <f t="shared" si="17"/>
        <v>13.876712328767123</v>
      </c>
      <c r="U23" s="15">
        <f t="shared" si="17"/>
        <v>14.876712328767123</v>
      </c>
      <c r="V23" s="16">
        <f>U23</f>
        <v>14.876712328767123</v>
      </c>
    </row>
    <row r="24" spans="1:23" x14ac:dyDescent="0.15">
      <c r="A24" s="35" t="s">
        <v>27</v>
      </c>
      <c r="B24" s="45"/>
      <c r="C24" s="45"/>
      <c r="D24" s="45"/>
      <c r="E24" s="47"/>
      <c r="F24" s="17">
        <f t="shared" ref="F24:V24" si="18">1/(POWER(1+$C3,F23))</f>
        <v>1.0094324815347688</v>
      </c>
      <c r="G24" s="17">
        <f t="shared" si="18"/>
        <v>0.93988126772324843</v>
      </c>
      <c r="H24" s="17">
        <f t="shared" si="18"/>
        <v>0.87512222320600408</v>
      </c>
      <c r="I24" s="17">
        <f t="shared" si="18"/>
        <v>0.81482516127188453</v>
      </c>
      <c r="J24" s="17">
        <f t="shared" si="18"/>
        <v>0.7585342700123342</v>
      </c>
      <c r="K24" s="17">
        <f t="shared" si="18"/>
        <v>0.70627027003010634</v>
      </c>
      <c r="L24" s="17">
        <f t="shared" si="18"/>
        <v>0.65760732777477304</v>
      </c>
      <c r="M24" s="17">
        <f t="shared" si="18"/>
        <v>0.61229732567483519</v>
      </c>
      <c r="N24" s="17">
        <f t="shared" si="18"/>
        <v>0.56999774557316596</v>
      </c>
      <c r="O24" s="17">
        <f t="shared" si="18"/>
        <v>0.53072415788935368</v>
      </c>
      <c r="P24" s="17">
        <f t="shared" si="18"/>
        <v>0.49415657159157689</v>
      </c>
      <c r="Q24" s="17">
        <f t="shared" si="18"/>
        <v>0.46010853965696175</v>
      </c>
      <c r="R24" s="17">
        <f t="shared" si="18"/>
        <v>0.42832267809496405</v>
      </c>
      <c r="S24" s="17">
        <f t="shared" si="18"/>
        <v>0.39881068723925889</v>
      </c>
      <c r="T24" s="17">
        <f t="shared" si="18"/>
        <v>0.37133211102351849</v>
      </c>
      <c r="U24" s="17">
        <f t="shared" si="18"/>
        <v>0.34574684452841575</v>
      </c>
      <c r="V24" s="17">
        <f t="shared" si="18"/>
        <v>0.34574684452841575</v>
      </c>
    </row>
    <row r="25" spans="1:23" x14ac:dyDescent="0.15">
      <c r="A25" s="35" t="s">
        <v>28</v>
      </c>
      <c r="B25" s="45"/>
      <c r="C25" s="45"/>
      <c r="D25" s="45"/>
      <c r="E25" s="21"/>
      <c r="F25" s="11">
        <f t="shared" ref="F25:U25" si="19">F21*F24</f>
        <v>5060.0363057703471</v>
      </c>
      <c r="G25" s="11">
        <f t="shared" si="19"/>
        <v>5251.8565293342226</v>
      </c>
      <c r="H25" s="11">
        <f t="shared" si="19"/>
        <v>5682.7789465687829</v>
      </c>
      <c r="I25" s="11">
        <f t="shared" si="19"/>
        <v>6010.1085982774912</v>
      </c>
      <c r="J25" s="11">
        <f t="shared" si="19"/>
        <v>6226.7455159361089</v>
      </c>
      <c r="K25" s="11">
        <f t="shared" si="19"/>
        <v>6333.4188601350979</v>
      </c>
      <c r="L25" s="11">
        <f t="shared" si="19"/>
        <v>4463.83051726554</v>
      </c>
      <c r="M25" s="11">
        <f t="shared" si="19"/>
        <v>4239.3921113695069</v>
      </c>
      <c r="N25" s="11">
        <f t="shared" si="19"/>
        <v>4025.4509070187319</v>
      </c>
      <c r="O25" s="11">
        <f t="shared" si="19"/>
        <v>3823.0539340401356</v>
      </c>
      <c r="P25" s="11">
        <f t="shared" si="19"/>
        <v>3630.8333451777817</v>
      </c>
      <c r="Q25" s="11">
        <f t="shared" si="19"/>
        <v>3448.2774786604641</v>
      </c>
      <c r="R25" s="11">
        <f t="shared" si="19"/>
        <v>3274.2599267709402</v>
      </c>
      <c r="S25" s="11">
        <f t="shared" si="19"/>
        <v>3109.6323326874863</v>
      </c>
      <c r="T25" s="11">
        <f t="shared" si="19"/>
        <v>2953.2821036696791</v>
      </c>
      <c r="U25" s="11">
        <f t="shared" si="19"/>
        <v>2804.7930593510919</v>
      </c>
      <c r="V25" s="18">
        <f>V22*V24</f>
        <v>50097.503911595093</v>
      </c>
    </row>
    <row r="26" spans="1:23" x14ac:dyDescent="0.15">
      <c r="A26" s="35" t="s">
        <v>29</v>
      </c>
      <c r="B26" s="45"/>
      <c r="C26" s="45"/>
      <c r="D26" s="45"/>
      <c r="E26" s="48" t="s">
        <v>29</v>
      </c>
      <c r="F26" s="11">
        <f>SUM(F25:V25)</f>
        <v>120435.2543836285</v>
      </c>
      <c r="G26" s="19"/>
      <c r="H26" s="19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20">
        <f>V25/F26</f>
        <v>0.41597042467330192</v>
      </c>
    </row>
    <row r="27" spans="1:23" x14ac:dyDescent="0.15">
      <c r="A27" s="35" t="s">
        <v>30</v>
      </c>
      <c r="B27" s="45"/>
      <c r="C27" s="45"/>
      <c r="D27" s="45"/>
      <c r="E27" s="48" t="s">
        <v>30</v>
      </c>
      <c r="F27" s="36">
        <v>20274.439999999999</v>
      </c>
      <c r="G27" s="22">
        <f>F27/F29</f>
        <v>11.823706150479842</v>
      </c>
      <c r="H27" s="19" t="s">
        <v>31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3" x14ac:dyDescent="0.15">
      <c r="A28" s="35" t="s">
        <v>32</v>
      </c>
      <c r="B28" s="45"/>
      <c r="C28" s="45"/>
      <c r="D28" s="45"/>
      <c r="E28" s="48" t="s">
        <v>32</v>
      </c>
      <c r="F28" s="23">
        <f>F26-F27</f>
        <v>100160.8143836285</v>
      </c>
      <c r="G28" s="19"/>
      <c r="H28" s="19"/>
      <c r="I28" s="24"/>
      <c r="J28" s="25" t="s">
        <v>33</v>
      </c>
      <c r="K28" s="26">
        <f>F28/F15</f>
        <v>18.542184159643888</v>
      </c>
      <c r="L28" s="24"/>
      <c r="M28" s="25" t="s">
        <v>34</v>
      </c>
      <c r="N28" s="27">
        <f>F28/(E31-F27)</f>
        <v>6.0064438245929068</v>
      </c>
      <c r="O28" s="19"/>
      <c r="P28" s="19"/>
      <c r="Q28" s="19"/>
      <c r="R28" s="19"/>
      <c r="S28" s="19"/>
      <c r="T28" s="19"/>
      <c r="U28" s="19"/>
      <c r="V28" s="19"/>
    </row>
    <row r="29" spans="1:23" ht="15" x14ac:dyDescent="0.2">
      <c r="A29" s="35" t="s">
        <v>35</v>
      </c>
      <c r="B29" s="45"/>
      <c r="C29" s="45"/>
      <c r="D29" s="45"/>
      <c r="E29" s="48" t="s">
        <v>35</v>
      </c>
      <c r="F29" s="36">
        <v>1714.7280000000001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2"/>
    </row>
    <row r="30" spans="1:23" ht="20" x14ac:dyDescent="0.2">
      <c r="A30" s="35" t="s">
        <v>36</v>
      </c>
      <c r="B30" s="45"/>
      <c r="C30" s="45"/>
      <c r="D30" s="45"/>
      <c r="E30" s="48" t="s">
        <v>37</v>
      </c>
      <c r="F30" s="28">
        <f>F28/F29</f>
        <v>58.412071409359676</v>
      </c>
      <c r="G30" s="29"/>
      <c r="H30" s="30" t="s">
        <v>38</v>
      </c>
      <c r="I30" s="52">
        <v>44.4</v>
      </c>
      <c r="J30" s="19"/>
      <c r="K30" s="31" t="s">
        <v>39</v>
      </c>
      <c r="L30" s="20">
        <f>F30/I30-1</f>
        <v>0.31558719390449719</v>
      </c>
      <c r="M30" s="19"/>
      <c r="N30" s="22"/>
      <c r="O30" s="20"/>
      <c r="P30" s="19"/>
      <c r="Q30" s="19"/>
      <c r="R30" s="19"/>
      <c r="S30" s="19"/>
      <c r="T30" s="19"/>
      <c r="U30" s="19"/>
      <c r="V30" s="19"/>
    </row>
    <row r="31" spans="1:23" x14ac:dyDescent="0.15">
      <c r="A31" s="49" t="s">
        <v>40</v>
      </c>
      <c r="B31" s="57">
        <v>32938</v>
      </c>
      <c r="C31" s="57">
        <v>31942</v>
      </c>
      <c r="D31" s="57">
        <v>33644</v>
      </c>
      <c r="E31" s="57">
        <v>36950</v>
      </c>
      <c r="F31" s="32">
        <f t="shared" ref="F31:P31" si="20">E31+F20-F16</f>
        <v>37339.027199999997</v>
      </c>
      <c r="G31" s="32">
        <f t="shared" si="20"/>
        <v>37743.615487999996</v>
      </c>
      <c r="H31" s="32">
        <f t="shared" si="20"/>
        <v>38193.58315264</v>
      </c>
      <c r="I31" s="32">
        <f t="shared" si="20"/>
        <v>38687.121567692797</v>
      </c>
      <c r="J31" s="32">
        <f t="shared" si="20"/>
        <v>39221.203905929724</v>
      </c>
      <c r="K31" s="32">
        <f t="shared" si="20"/>
        <v>39791.606953980925</v>
      </c>
      <c r="L31" s="32">
        <f t="shared" si="20"/>
        <v>40300.050229168315</v>
      </c>
      <c r="M31" s="32">
        <f t="shared" si="20"/>
        <v>40818.662369859456</v>
      </c>
      <c r="N31" s="32">
        <f t="shared" si="20"/>
        <v>41347.646753364425</v>
      </c>
      <c r="O31" s="32">
        <f t="shared" si="20"/>
        <v>41887.210824539492</v>
      </c>
      <c r="P31" s="32">
        <f t="shared" si="20"/>
        <v>42437.566177138055</v>
      </c>
      <c r="Q31" s="32"/>
      <c r="R31" s="32"/>
      <c r="S31" s="32"/>
      <c r="T31" s="32"/>
      <c r="U31" s="32"/>
      <c r="V31" s="32">
        <f>P31+V20-V16</f>
        <v>41971.300530057873</v>
      </c>
    </row>
    <row r="32" spans="1:23" x14ac:dyDescent="0.15">
      <c r="A32" s="50" t="s">
        <v>41</v>
      </c>
      <c r="B32" s="58"/>
      <c r="C32" s="58">
        <v>0.15061806411837239</v>
      </c>
      <c r="D32" s="58">
        <v>0.15817400054889763</v>
      </c>
      <c r="E32" s="58">
        <v>0.13568461908944104</v>
      </c>
      <c r="F32" s="33">
        <f t="shared" ref="F32:P32" si="21">F15/((E31+F31)/2)</f>
        <v>0.14542607444454464</v>
      </c>
      <c r="G32" s="33">
        <f t="shared" si="21"/>
        <v>0.15962079346889388</v>
      </c>
      <c r="H32" s="33">
        <f t="shared" si="21"/>
        <v>0.18287914845033265</v>
      </c>
      <c r="I32" s="33">
        <f t="shared" si="21"/>
        <v>0.204719432660048</v>
      </c>
      <c r="J32" s="33">
        <f t="shared" si="21"/>
        <v>0.22444328367496402</v>
      </c>
      <c r="K32" s="33">
        <f t="shared" si="21"/>
        <v>0.24142460680555552</v>
      </c>
      <c r="L32" s="33">
        <f t="shared" si="21"/>
        <v>0.18220202529195284</v>
      </c>
      <c r="M32" s="33">
        <f t="shared" si="21"/>
        <v>0.18349304265082908</v>
      </c>
      <c r="N32" s="33">
        <f t="shared" si="21"/>
        <v>0.18477663096390434</v>
      </c>
      <c r="O32" s="33">
        <f t="shared" si="21"/>
        <v>0.18605260469875085</v>
      </c>
      <c r="P32" s="33">
        <f t="shared" si="21"/>
        <v>0.18732078348533693</v>
      </c>
      <c r="Q32" s="33"/>
      <c r="R32" s="33"/>
      <c r="S32" s="33"/>
      <c r="T32" s="33"/>
      <c r="U32" s="33"/>
      <c r="V32" s="33">
        <f>V15/((P31+V31)/2)</f>
        <v>0.20867735826728767</v>
      </c>
    </row>
    <row r="33" spans="1:22" x14ac:dyDescent="0.15">
      <c r="A33" s="35" t="s">
        <v>42</v>
      </c>
      <c r="B33" s="53"/>
      <c r="C33" s="53">
        <v>-3.0238630153621937E-2</v>
      </c>
      <c r="D33" s="53">
        <v>5.3284077390269857E-2</v>
      </c>
      <c r="E33" s="53">
        <v>9.8264177862323221E-2</v>
      </c>
      <c r="F33" s="34">
        <f t="shared" ref="F33:P33" si="22">F31/E31-1</f>
        <v>1.0528476319350277E-2</v>
      </c>
      <c r="G33" s="34">
        <f t="shared" si="22"/>
        <v>1.0835533712029832E-2</v>
      </c>
      <c r="H33" s="34">
        <f t="shared" si="22"/>
        <v>1.1921689504893029E-2</v>
      </c>
      <c r="I33" s="34">
        <f t="shared" si="22"/>
        <v>1.2922024442702407E-2</v>
      </c>
      <c r="J33" s="34">
        <f t="shared" si="22"/>
        <v>1.3805171245485859E-2</v>
      </c>
      <c r="K33" s="34">
        <f t="shared" si="22"/>
        <v>1.4543231498433506E-2</v>
      </c>
      <c r="L33" s="34">
        <f t="shared" si="22"/>
        <v>1.277765122115837E-2</v>
      </c>
      <c r="M33" s="34">
        <f t="shared" si="22"/>
        <v>1.2868771570805126E-2</v>
      </c>
      <c r="N33" s="34">
        <f t="shared" si="22"/>
        <v>1.2959375755918323E-2</v>
      </c>
      <c r="O33" s="34">
        <f t="shared" si="22"/>
        <v>1.3049450538104912E-2</v>
      </c>
      <c r="P33" s="34">
        <f t="shared" si="22"/>
        <v>1.3138983039571173E-2</v>
      </c>
      <c r="Q33" s="34"/>
      <c r="R33" s="34"/>
      <c r="S33" s="34"/>
      <c r="T33" s="34"/>
      <c r="U33" s="34"/>
      <c r="V33" s="34">
        <f>V31/P31-1</f>
        <v>-1.0987096789055961E-2</v>
      </c>
    </row>
    <row r="34" spans="1:22" x14ac:dyDescent="0.15">
      <c r="A34" s="35" t="s">
        <v>43</v>
      </c>
      <c r="B34" s="51">
        <v>1.5582002550245917</v>
      </c>
      <c r="C34" s="51">
        <v>1.5589819047022728</v>
      </c>
      <c r="D34" s="51">
        <v>1.4396623469266436</v>
      </c>
      <c r="E34" s="51">
        <v>1.4417320703653587</v>
      </c>
      <c r="F34" s="22">
        <f t="shared" ref="F34:P34" si="23">F12/F31</f>
        <v>1.4837794167278147</v>
      </c>
      <c r="G34" s="22">
        <f t="shared" si="23"/>
        <v>1.5265891848203859</v>
      </c>
      <c r="H34" s="22">
        <f t="shared" si="23"/>
        <v>1.5538621977105023</v>
      </c>
      <c r="I34" s="22">
        <f t="shared" si="23"/>
        <v>1.5647200904104415</v>
      </c>
      <c r="J34" s="22">
        <f t="shared" si="23"/>
        <v>1.5588471396067389</v>
      </c>
      <c r="K34" s="22">
        <f t="shared" si="23"/>
        <v>1.5365014434174418</v>
      </c>
      <c r="L34" s="22">
        <f t="shared" si="23"/>
        <v>1.5474585861922394</v>
      </c>
      <c r="M34" s="22">
        <f t="shared" si="23"/>
        <v>1.5583536606308972</v>
      </c>
      <c r="N34" s="22">
        <f t="shared" si="23"/>
        <v>1.5691850748282372</v>
      </c>
      <c r="O34" s="22">
        <f t="shared" si="23"/>
        <v>1.5799512802406854</v>
      </c>
      <c r="P34" s="22">
        <f t="shared" si="23"/>
        <v>1.590650772326027</v>
      </c>
      <c r="Q34" s="22"/>
      <c r="R34" s="22"/>
      <c r="S34" s="22"/>
      <c r="T34" s="22"/>
      <c r="U34" s="22"/>
      <c r="V34" s="22">
        <f>V12/V31</f>
        <v>1.7934741259541505</v>
      </c>
    </row>
    <row r="35" spans="1:22" x14ac:dyDescent="0.15">
      <c r="A35" s="35" t="s">
        <v>44</v>
      </c>
      <c r="B35" s="59"/>
      <c r="C35" s="59"/>
      <c r="D35" s="59"/>
      <c r="E35" s="5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1">
        <f>V16-V18</f>
        <v>0</v>
      </c>
    </row>
    <row r="36" spans="1:22" x14ac:dyDescent="0.15">
      <c r="A36" s="35" t="s">
        <v>45</v>
      </c>
      <c r="B36" s="51">
        <v>2.6447634843543697</v>
      </c>
      <c r="C36" s="51">
        <v>2.8494606724798337</v>
      </c>
      <c r="D36" s="51">
        <v>3.0249695578540736</v>
      </c>
      <c r="E36" s="51">
        <v>2.7930144022842107</v>
      </c>
      <c r="F36" s="22">
        <f t="shared" ref="F36:P36" si="24">F15/$F$29</f>
        <v>3.1502260416812464</v>
      </c>
      <c r="G36" s="22">
        <f t="shared" si="24"/>
        <v>3.4946507555717297</v>
      </c>
      <c r="H36" s="22">
        <f t="shared" si="24"/>
        <v>4.0494265630187414</v>
      </c>
      <c r="I36" s="22">
        <f t="shared" si="24"/>
        <v>4.5893501047545744</v>
      </c>
      <c r="J36" s="22">
        <f t="shared" si="24"/>
        <v>5.098767966382332</v>
      </c>
      <c r="K36" s="22">
        <f t="shared" si="24"/>
        <v>5.5622923269625426</v>
      </c>
      <c r="L36" s="22">
        <f t="shared" si="24"/>
        <v>4.2551536301263457</v>
      </c>
      <c r="M36" s="22">
        <f t="shared" si="24"/>
        <v>4.3402567027288725</v>
      </c>
      <c r="N36" s="22">
        <f t="shared" si="24"/>
        <v>4.4270618367834507</v>
      </c>
      <c r="O36" s="22">
        <f t="shared" si="24"/>
        <v>4.5156030735191193</v>
      </c>
      <c r="P36" s="22">
        <f t="shared" si="24"/>
        <v>4.6059151349895018</v>
      </c>
      <c r="Q36" s="22"/>
      <c r="R36" s="22"/>
      <c r="S36" s="22"/>
      <c r="T36" s="22"/>
      <c r="U36" s="22"/>
      <c r="V36" s="22">
        <f>V15/$F$29</f>
        <v>5.1361555065273494</v>
      </c>
    </row>
    <row r="37" spans="1:22" x14ac:dyDescent="0.15">
      <c r="A37" s="35"/>
      <c r="B37" s="60"/>
      <c r="C37" s="60"/>
      <c r="D37" s="60"/>
      <c r="E37" s="60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x14ac:dyDescent="0.15">
      <c r="A38" s="35" t="s">
        <v>16</v>
      </c>
      <c r="B38" s="36">
        <v>8176</v>
      </c>
      <c r="C38" s="36">
        <v>8668</v>
      </c>
      <c r="D38" s="36">
        <v>9412</v>
      </c>
      <c r="E38" s="36">
        <v>8972</v>
      </c>
      <c r="F38" s="11">
        <f t="shared" ref="F38:P38" si="25">F13+F8*F12</f>
        <v>9735.232</v>
      </c>
      <c r="G38" s="11">
        <f t="shared" si="25"/>
        <v>10700.831232</v>
      </c>
      <c r="H38" s="11">
        <f t="shared" si="25"/>
        <v>12208.807470080001</v>
      </c>
      <c r="I38" s="11">
        <f t="shared" si="25"/>
        <v>13663.673946624003</v>
      </c>
      <c r="J38" s="11">
        <f t="shared" si="25"/>
        <v>15023.107916504066</v>
      </c>
      <c r="K38" s="11">
        <f t="shared" si="25"/>
        <v>16245.90514691789</v>
      </c>
      <c r="L38" s="11">
        <f t="shared" si="25"/>
        <v>12829.063724789945</v>
      </c>
      <c r="M38" s="11">
        <f t="shared" si="25"/>
        <v>13085.644999285743</v>
      </c>
      <c r="N38" s="11">
        <f t="shared" si="25"/>
        <v>13347.357899271461</v>
      </c>
      <c r="O38" s="11">
        <f t="shared" si="25"/>
        <v>13614.305057256888</v>
      </c>
      <c r="P38" s="11">
        <f t="shared" si="25"/>
        <v>13886.591158402027</v>
      </c>
      <c r="Q38" s="11"/>
      <c r="R38" s="11"/>
      <c r="S38" s="11"/>
      <c r="T38" s="11"/>
      <c r="U38" s="11"/>
      <c r="V38" s="11">
        <f>V13+V8*V12</f>
        <v>15485.237907077317</v>
      </c>
    </row>
    <row r="39" spans="1:22" x14ac:dyDescent="0.15">
      <c r="A39" s="35" t="s">
        <v>46</v>
      </c>
      <c r="B39" s="53">
        <v>0.15930169121658483</v>
      </c>
      <c r="C39" s="53">
        <v>0.17406671084603489</v>
      </c>
      <c r="D39" s="53">
        <v>0.19431827566273019</v>
      </c>
      <c r="E39" s="53">
        <v>0.16841868148370626</v>
      </c>
      <c r="F39" s="34">
        <f t="shared" ref="F39:P39" si="26">F38/F12</f>
        <v>0.17571707463583119</v>
      </c>
      <c r="G39" s="34">
        <f t="shared" si="26"/>
        <v>0.1857170746358312</v>
      </c>
      <c r="H39" s="34">
        <f t="shared" si="26"/>
        <v>0.20571707463583119</v>
      </c>
      <c r="I39" s="34">
        <f t="shared" si="26"/>
        <v>0.22571707463583121</v>
      </c>
      <c r="J39" s="34">
        <f t="shared" si="26"/>
        <v>0.24571707463583123</v>
      </c>
      <c r="K39" s="34">
        <f t="shared" si="26"/>
        <v>0.26571707463583122</v>
      </c>
      <c r="L39" s="34">
        <f t="shared" si="26"/>
        <v>0.20571707463583119</v>
      </c>
      <c r="M39" s="34">
        <f t="shared" si="26"/>
        <v>0.20571707463583117</v>
      </c>
      <c r="N39" s="34">
        <f t="shared" si="26"/>
        <v>0.20571707463583122</v>
      </c>
      <c r="O39" s="34">
        <f t="shared" si="26"/>
        <v>0.20571707463583119</v>
      </c>
      <c r="P39" s="34">
        <f t="shared" si="26"/>
        <v>0.20571707463583119</v>
      </c>
      <c r="Q39" s="34"/>
      <c r="R39" s="34"/>
      <c r="S39" s="34"/>
      <c r="T39" s="34"/>
      <c r="U39" s="34"/>
      <c r="V39" s="34">
        <f>V38/V12</f>
        <v>0.20571707463583119</v>
      </c>
    </row>
  </sheetData>
  <conditionalFormatting sqref="O30">
    <cfRule type="cellIs" dxfId="0" priority="1" stopIfTrue="1" operator="lessThan">
      <formula>0</formula>
    </cfRule>
  </conditionalFormatting>
  <pageMargins left="0.75" right="0.75" top="1" bottom="1" header="0.5" footer="0.5"/>
  <pageSetup paperSize="9"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DCF standalone ex USLP</vt:lpstr>
      <vt:lpstr>DCF standalone incl USLP</vt:lpstr>
      <vt:lpstr>Market implied DCF standalone</vt:lpstr>
      <vt:lpstr>DCF Unilever in KHC</vt:lpstr>
      <vt:lpstr>'DCF standalone ex USLP'!Afdrukbereik</vt:lpstr>
      <vt:lpstr>'DCF standalone incl USLP'!Afdrukbereik</vt:lpstr>
      <vt:lpstr>'DCF Unilever in KHC'!Afdrukbereik</vt:lpstr>
      <vt:lpstr>'Market implied DCF standalone'!Afdrukbereik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schramade</dc:creator>
  <cp:lastModifiedBy>Dirk Schoenmaker</cp:lastModifiedBy>
  <dcterms:created xsi:type="dcterms:W3CDTF">2023-09-28T17:27:36Z</dcterms:created>
  <dcterms:modified xsi:type="dcterms:W3CDTF">2023-09-29T08:31:03Z</dcterms:modified>
</cp:coreProperties>
</file>